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GABRIEL\OGERD\OTROS DOCUMENTOS\"/>
    </mc:Choice>
  </mc:AlternateContent>
  <xr:revisionPtr revIDLastSave="0" documentId="13_ncr:1_{40C5601B-DC25-485C-A531-5C1570EABFB9}" xr6:coauthVersionLast="47" xr6:coauthVersionMax="47" xr10:uidLastSave="{00000000-0000-0000-0000-000000000000}"/>
  <bookViews>
    <workbookView xWindow="-120" yWindow="-120" windowWidth="20730" windowHeight="11160" tabRatio="665" firstSheet="1" activeTab="1" xr2:uid="{00000000-000D-0000-FFFF-FFFF00000000}"/>
  </bookViews>
  <sheets>
    <sheet name="Hoja3" sheetId="3" state="hidden" r:id="rId1"/>
    <sheet name="PAE_Resumen_V1" sheetId="17" r:id="rId2"/>
    <sheet name="LINEAS RESPUESTA" sheetId="10" r:id="rId3"/>
    <sheet name="PRESUPUESTO" sheetId="11" r:id="rId4"/>
    <sheet name="PAE_Resumen" sheetId="16" state="hidden" r:id="rId5"/>
    <sheet name="FORMATO PAE" sheetId="7" state="hidden" r:id="rId6"/>
    <sheet name="PAE PRESUPUESTO" sheetId="8" state="hidden" r:id="rId7"/>
    <sheet name="PAE CRONOGRAMA " sheetId="9" r:id="rId8"/>
    <sheet name="Elementos Recuperación" sheetId="15" state="hidden" r:id="rId9"/>
  </sheets>
  <definedNames>
    <definedName name="_xlnm._FilterDatabase" localSheetId="2" hidden="1">'LINEAS RESPUESTA'!$A$1:$H$15</definedName>
    <definedName name="_xlnm._FilterDatabase" localSheetId="1" hidden="1">PAE_Resumen_V1!$A$6:$AN$31</definedName>
    <definedName name="_xlnm.Print_Area" localSheetId="2">'LINEAS RESPUESTA'!$A$1:$H$15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1" l="1"/>
  <c r="E6" i="11"/>
  <c r="D5" i="11"/>
  <c r="E5" i="11"/>
  <c r="F27" i="11"/>
  <c r="G27" i="11"/>
  <c r="A3" i="9"/>
  <c r="F15" i="10"/>
  <c r="G1" i="11" l="1"/>
  <c r="G5" i="11"/>
  <c r="G6" i="11"/>
  <c r="G7" i="11"/>
  <c r="G8" i="11"/>
  <c r="G9" i="11"/>
  <c r="G10" i="11"/>
  <c r="G11" i="11"/>
  <c r="G12" i="11"/>
  <c r="G13" i="11"/>
  <c r="G14" i="11"/>
  <c r="G15" i="11"/>
  <c r="G16" i="11"/>
  <c r="G17" i="11"/>
  <c r="G18" i="11"/>
  <c r="G19" i="11"/>
  <c r="G20" i="11"/>
  <c r="G21" i="11"/>
  <c r="G22" i="11"/>
  <c r="G23" i="11"/>
  <c r="G24" i="11"/>
  <c r="G25" i="11"/>
  <c r="G26" i="11"/>
  <c r="F5" i="11"/>
  <c r="F6" i="11"/>
  <c r="F7" i="11"/>
  <c r="F8" i="11"/>
  <c r="F9" i="11"/>
  <c r="F10" i="11"/>
  <c r="F11" i="11"/>
  <c r="F12" i="11"/>
  <c r="F13" i="11"/>
  <c r="F14" i="11"/>
  <c r="F15" i="11"/>
  <c r="F16" i="11"/>
  <c r="F17" i="11"/>
  <c r="F18" i="11"/>
  <c r="F19" i="11"/>
  <c r="F20" i="11"/>
  <c r="F21" i="11"/>
  <c r="F22" i="11"/>
  <c r="F23" i="11"/>
  <c r="F24" i="11"/>
  <c r="F25" i="11"/>
  <c r="F26" i="11"/>
  <c r="E7" i="11"/>
  <c r="E8" i="11"/>
  <c r="E9" i="11"/>
  <c r="E10" i="11"/>
  <c r="E11" i="11"/>
  <c r="E12" i="11"/>
  <c r="E13" i="11"/>
  <c r="E14" i="11"/>
  <c r="E15" i="11"/>
  <c r="E16" i="11"/>
  <c r="E17" i="11"/>
  <c r="E18" i="11"/>
  <c r="E19" i="11"/>
  <c r="E20" i="11"/>
  <c r="E21" i="11"/>
  <c r="E22" i="11"/>
  <c r="E23" i="11"/>
  <c r="E24" i="11"/>
  <c r="E26" i="11"/>
  <c r="D7" i="11"/>
  <c r="D8" i="11"/>
  <c r="D9" i="11"/>
  <c r="D10" i="11"/>
  <c r="D11" i="11"/>
  <c r="D12" i="11"/>
  <c r="D13" i="11"/>
  <c r="D14" i="11"/>
  <c r="D15" i="11"/>
  <c r="D16" i="11"/>
  <c r="D17" i="11"/>
  <c r="D18" i="11"/>
  <c r="D19" i="11"/>
  <c r="D20" i="11"/>
  <c r="D21" i="11"/>
  <c r="D22" i="11"/>
  <c r="D23" i="11"/>
  <c r="D24" i="11"/>
  <c r="D25" i="11"/>
  <c r="D26" i="11"/>
  <c r="G4" i="11"/>
  <c r="F4" i="11"/>
  <c r="E4" i="11"/>
  <c r="D4" i="11"/>
  <c r="C5" i="11"/>
  <c r="C6" i="11"/>
  <c r="C7" i="11"/>
  <c r="C8" i="11"/>
  <c r="C9" i="11"/>
  <c r="C10" i="11"/>
  <c r="C11" i="11"/>
  <c r="C12" i="11"/>
  <c r="C13" i="11"/>
  <c r="C14" i="11"/>
  <c r="C15" i="11"/>
  <c r="C16" i="11"/>
  <c r="C17" i="11"/>
  <c r="C18" i="11"/>
  <c r="C19" i="11"/>
  <c r="C20" i="11"/>
  <c r="C21" i="11"/>
  <c r="C22" i="11"/>
  <c r="C23" i="11"/>
  <c r="C24" i="11"/>
  <c r="C25" i="11"/>
  <c r="C26" i="11"/>
  <c r="C4" i="11"/>
  <c r="G8" i="10"/>
  <c r="G9" i="10"/>
  <c r="G10" i="10"/>
  <c r="G11" i="10"/>
  <c r="G12" i="10"/>
  <c r="G13" i="10"/>
  <c r="G14" i="10"/>
  <c r="G15" i="10"/>
  <c r="G16" i="10"/>
  <c r="G17" i="10"/>
  <c r="G18" i="10"/>
  <c r="G19" i="10"/>
  <c r="G20" i="10"/>
  <c r="G21" i="10"/>
  <c r="G22" i="10"/>
  <c r="G23" i="10"/>
  <c r="G24" i="10"/>
  <c r="G25" i="10"/>
  <c r="G26" i="10"/>
  <c r="G27" i="10"/>
  <c r="G28" i="10"/>
  <c r="G7" i="10"/>
  <c r="F16" i="10"/>
  <c r="F17" i="10"/>
  <c r="F18" i="10"/>
  <c r="F19" i="10"/>
  <c r="F20" i="10"/>
  <c r="F21" i="10"/>
  <c r="F22" i="10"/>
  <c r="F23" i="10"/>
  <c r="F24" i="10"/>
  <c r="F25" i="10"/>
  <c r="F26" i="10"/>
  <c r="F27" i="10"/>
  <c r="F28" i="10"/>
  <c r="F11" i="10"/>
  <c r="F12" i="10"/>
  <c r="F13" i="10"/>
  <c r="F14" i="10"/>
  <c r="F10" i="10"/>
  <c r="F8" i="10"/>
  <c r="F9" i="10"/>
  <c r="F7" i="10"/>
  <c r="E8" i="10"/>
  <c r="E9" i="10"/>
  <c r="E10" i="10"/>
  <c r="E11" i="10"/>
  <c r="E12" i="10"/>
  <c r="E13" i="10"/>
  <c r="E14" i="10"/>
  <c r="E15" i="10"/>
  <c r="E16" i="10"/>
  <c r="E17" i="10"/>
  <c r="E18" i="10"/>
  <c r="E19" i="10"/>
  <c r="E20" i="10"/>
  <c r="E21" i="10"/>
  <c r="E22" i="10"/>
  <c r="E23" i="10"/>
  <c r="E24" i="10"/>
  <c r="E25" i="10"/>
  <c r="E26" i="10"/>
  <c r="E27" i="10"/>
  <c r="E28" i="10"/>
  <c r="E7" i="10"/>
  <c r="H26" i="11" l="1"/>
  <c r="H17" i="11"/>
  <c r="H23" i="11"/>
  <c r="H19" i="11"/>
  <c r="H15" i="11"/>
  <c r="H22" i="11"/>
  <c r="H21" i="11"/>
  <c r="H18" i="11"/>
  <c r="H14" i="11"/>
  <c r="H24" i="11"/>
  <c r="H20" i="11"/>
  <c r="H16" i="11"/>
  <c r="AL31" i="17"/>
  <c r="AN11" i="17"/>
  <c r="AN12" i="17"/>
  <c r="AN13" i="17"/>
  <c r="AN14" i="17"/>
  <c r="AN15" i="17"/>
  <c r="AN16" i="17"/>
  <c r="AN17" i="17"/>
  <c r="AN18" i="17"/>
  <c r="AN19" i="17"/>
  <c r="AN20" i="17"/>
  <c r="AN21" i="17"/>
  <c r="AN22" i="17"/>
  <c r="AN23" i="17"/>
  <c r="AN24" i="17"/>
  <c r="AN25" i="17"/>
  <c r="AN26" i="17"/>
  <c r="AN27" i="17"/>
  <c r="AN28" i="17"/>
  <c r="AN30" i="17"/>
  <c r="AN29" i="17" l="1"/>
  <c r="E25" i="11"/>
  <c r="H25" i="11" l="1"/>
  <c r="E27" i="11"/>
  <c r="AN8" i="17"/>
  <c r="H4" i="11" l="1"/>
  <c r="H11" i="11"/>
  <c r="H10" i="11"/>
  <c r="H13" i="11"/>
  <c r="H12" i="11"/>
  <c r="H9" i="11"/>
  <c r="H8" i="11"/>
  <c r="AI31" i="17" l="1"/>
  <c r="S12" i="16" l="1"/>
  <c r="S22" i="16"/>
  <c r="S23" i="16"/>
  <c r="S27" i="16"/>
  <c r="S28" i="16"/>
  <c r="S29" i="16"/>
  <c r="S30" i="16"/>
  <c r="S31" i="16"/>
  <c r="S32" i="16"/>
  <c r="S33" i="16"/>
  <c r="S34" i="16"/>
  <c r="S35" i="16"/>
  <c r="S37" i="16"/>
  <c r="S40" i="16"/>
  <c r="S41" i="16"/>
  <c r="S42" i="16"/>
  <c r="S43" i="16"/>
  <c r="S52" i="16"/>
  <c r="R50" i="16"/>
  <c r="R53" i="16" s="1"/>
  <c r="R61" i="16" s="1"/>
  <c r="Q45" i="16"/>
  <c r="Q38" i="16"/>
  <c r="S38" i="16" s="1"/>
  <c r="P36" i="16"/>
  <c r="S36" i="16" s="1"/>
  <c r="S60" i="16"/>
  <c r="R60" i="16"/>
  <c r="Q60" i="16"/>
  <c r="O60" i="16"/>
  <c r="O53" i="16"/>
  <c r="O61" i="16" s="1"/>
  <c r="S8" i="16"/>
  <c r="P57" i="16" l="1"/>
  <c r="P60" i="16" s="1"/>
  <c r="P20" i="16"/>
  <c r="S20" i="16" s="1"/>
  <c r="P44" i="16"/>
  <c r="S44" i="16" s="1"/>
  <c r="P16" i="16"/>
  <c r="P18" i="16"/>
  <c r="S18" i="16" s="1"/>
  <c r="P26" i="16"/>
  <c r="S26" i="16" s="1"/>
  <c r="P25" i="16"/>
  <c r="S25" i="16" s="1"/>
  <c r="P24" i="16"/>
  <c r="S24" i="16" s="1"/>
  <c r="S50" i="16"/>
  <c r="P51" i="16"/>
  <c r="S51" i="16" s="1"/>
  <c r="P39" i="16"/>
  <c r="S39" i="16" s="1"/>
  <c r="P49" i="16"/>
  <c r="S49" i="16" s="1"/>
  <c r="AN10" i="17" l="1"/>
  <c r="Q15" i="16"/>
  <c r="S15" i="16" s="1"/>
  <c r="H7" i="11"/>
  <c r="P9" i="16"/>
  <c r="S9" i="16" s="1"/>
  <c r="P47" i="16"/>
  <c r="S47" i="16" s="1"/>
  <c r="Q21" i="16"/>
  <c r="S21" i="16" s="1"/>
  <c r="Q17" i="16" l="1"/>
  <c r="S17" i="16" s="1"/>
  <c r="P45" i="16"/>
  <c r="S45" i="16" s="1"/>
  <c r="P14" i="16"/>
  <c r="S14" i="16" s="1"/>
  <c r="P48" i="16"/>
  <c r="S48" i="16" s="1"/>
  <c r="Q19" i="16"/>
  <c r="S19" i="16" s="1"/>
  <c r="AK31" i="17" l="1"/>
  <c r="H6" i="11"/>
  <c r="AN9" i="17"/>
  <c r="AJ31" i="17"/>
  <c r="S16" i="16"/>
  <c r="P10" i="16"/>
  <c r="S10" i="16" s="1"/>
  <c r="Q53" i="16"/>
  <c r="Q61" i="16" s="1"/>
  <c r="AN31" i="17" l="1"/>
  <c r="H5" i="11"/>
  <c r="H27" i="11" s="1"/>
  <c r="F8" i="15"/>
  <c r="E19" i="8" l="1"/>
  <c r="E22" i="8" s="1"/>
  <c r="C12" i="8"/>
  <c r="C13" i="9" s="1"/>
  <c r="C15" i="8"/>
  <c r="C16" i="9" s="1"/>
  <c r="A3" i="8"/>
  <c r="H7" i="8"/>
  <c r="H8" i="8"/>
  <c r="H9" i="8"/>
  <c r="H10" i="8"/>
  <c r="H11" i="8"/>
  <c r="H12" i="8"/>
  <c r="H13" i="8"/>
  <c r="H14" i="8"/>
  <c r="H15" i="8"/>
  <c r="H16" i="8"/>
  <c r="H17" i="8"/>
  <c r="H18" i="8"/>
  <c r="H20" i="8"/>
  <c r="H21" i="8"/>
  <c r="H6" i="8"/>
  <c r="C7" i="8"/>
  <c r="C8" i="9" s="1"/>
  <c r="C8" i="8"/>
  <c r="C9" i="9" s="1"/>
  <c r="C9" i="8"/>
  <c r="C10" i="9" s="1"/>
  <c r="C10" i="8"/>
  <c r="C11" i="9" s="1"/>
  <c r="C11" i="8"/>
  <c r="C12" i="9" s="1"/>
  <c r="C13" i="8"/>
  <c r="C14" i="9" s="1"/>
  <c r="C14" i="8"/>
  <c r="C15" i="9" s="1"/>
  <c r="C16" i="8"/>
  <c r="C17" i="9" s="1"/>
  <c r="C17" i="8"/>
  <c r="C18" i="9" s="1"/>
  <c r="C18" i="8"/>
  <c r="C19" i="9" s="1"/>
  <c r="C19" i="8"/>
  <c r="C20" i="9" s="1"/>
  <c r="C20" i="8"/>
  <c r="C21" i="9" s="1"/>
  <c r="C21" i="8"/>
  <c r="C22" i="9" s="1"/>
  <c r="C6" i="8"/>
  <c r="C7" i="9" s="1"/>
  <c r="B14" i="8"/>
  <c r="B15" i="9" s="1"/>
  <c r="B15" i="8"/>
  <c r="B16" i="9" s="1"/>
  <c r="B16" i="8"/>
  <c r="B17" i="9" s="1"/>
  <c r="B17" i="8"/>
  <c r="B18" i="9" s="1"/>
  <c r="B18" i="8"/>
  <c r="B19" i="9" s="1"/>
  <c r="B19" i="8"/>
  <c r="B20" i="9" s="1"/>
  <c r="B20" i="8"/>
  <c r="B21" i="9" s="1"/>
  <c r="B21" i="8"/>
  <c r="B22" i="9" s="1"/>
  <c r="B7" i="8"/>
  <c r="B8" i="9" s="1"/>
  <c r="B8" i="8"/>
  <c r="B9" i="9" s="1"/>
  <c r="B9" i="8"/>
  <c r="B10" i="9" s="1"/>
  <c r="B10" i="8"/>
  <c r="B11" i="9" s="1"/>
  <c r="B11" i="8"/>
  <c r="B12" i="9" s="1"/>
  <c r="B12" i="8"/>
  <c r="B13" i="9" s="1"/>
  <c r="B13" i="8"/>
  <c r="B14" i="9" s="1"/>
  <c r="B6" i="8"/>
  <c r="B7" i="9" s="1"/>
  <c r="D27" i="11"/>
  <c r="D22" i="8"/>
  <c r="F22" i="8"/>
  <c r="G22" i="8"/>
  <c r="H19" i="8" l="1"/>
  <c r="H22" i="8" s="1"/>
  <c r="P46" i="16" l="1"/>
  <c r="S46" i="16" s="1"/>
  <c r="P13" i="16"/>
  <c r="S13" i="16" s="1"/>
  <c r="P11" i="16"/>
  <c r="S11" i="16" s="1"/>
  <c r="P53" i="16" l="1"/>
  <c r="P61" i="16" s="1"/>
  <c r="S53" i="16"/>
  <c r="S61" i="16" s="1"/>
</calcChain>
</file>

<file path=xl/sharedStrings.xml><?xml version="1.0" encoding="utf-8"?>
<sst xmlns="http://schemas.openxmlformats.org/spreadsheetml/2006/main" count="700" uniqueCount="361">
  <si>
    <t>TIPO DE DOCUMENTO</t>
  </si>
  <si>
    <t>ETNIA</t>
  </si>
  <si>
    <t>ESTADO DE SALUD</t>
  </si>
  <si>
    <t>PARENTESCO CON EL JEFE DE HOGAR</t>
  </si>
  <si>
    <t>NO</t>
  </si>
  <si>
    <t>GESTIÓN MANEJO DE DESASTRES</t>
  </si>
  <si>
    <t>REGISTRO CIVIL</t>
  </si>
  <si>
    <t xml:space="preserve">CEDULA DE CIUDADANIA </t>
  </si>
  <si>
    <t>CEDULA DE EXTRAJERIA</t>
  </si>
  <si>
    <t>INDOCUMENTADO</t>
  </si>
  <si>
    <t>NO SABE/ NO RRESPONDE</t>
  </si>
  <si>
    <t>JEFE DE HOGAR</t>
  </si>
  <si>
    <t>HIJO (A)</t>
  </si>
  <si>
    <t>ESPOSO (A)</t>
  </si>
  <si>
    <t>PRIMO (A)</t>
  </si>
  <si>
    <t>TIO (A)</t>
  </si>
  <si>
    <t>SUEGRO (A)</t>
  </si>
  <si>
    <t>YERNO/NUERA</t>
  </si>
  <si>
    <t>AFROCOLOMBIANO</t>
  </si>
  <si>
    <t>INDIGENA</t>
  </si>
  <si>
    <t>GITANO-ROM</t>
  </si>
  <si>
    <t>RAIZAL</t>
  </si>
  <si>
    <t>OTRO</t>
  </si>
  <si>
    <t>SIN INFORMACION</t>
  </si>
  <si>
    <t>SUB SIDIADO</t>
  </si>
  <si>
    <t>AFILIACIÓN AL SISTEMA DE SALUD</t>
  </si>
  <si>
    <t>PASAPORTE</t>
  </si>
  <si>
    <t>SIN AFILIACIÓN</t>
  </si>
  <si>
    <t>CONTRIBUTIVO</t>
  </si>
  <si>
    <t>TARJETA DE IDENTIDAD</t>
  </si>
  <si>
    <t>NIETO (A)</t>
  </si>
  <si>
    <t>ABUELO (A)</t>
  </si>
  <si>
    <t xml:space="preserve">FAMILIA UNIPERSONAL </t>
  </si>
  <si>
    <t>HERMANO ( A )</t>
  </si>
  <si>
    <t>REQUIERE ASISTENCIA MEDICA</t>
  </si>
  <si>
    <t>NO REQUIERE ASISTENCIA MEDICA</t>
  </si>
  <si>
    <t>ESTADO DEL INMUBLE</t>
  </si>
  <si>
    <t>HABITABLE</t>
  </si>
  <si>
    <t>NO HABITABLE</t>
  </si>
  <si>
    <t>DESTRUIDA</t>
  </si>
  <si>
    <t>PLAN DE ACCIÓN ESPECIFICO PARA LA RECUPERACION 
(Ley 1523 de 2012, Capitulo VI, Art. 61)</t>
  </si>
  <si>
    <t>CÓDIGO: FR-1703-SMD-11</t>
  </si>
  <si>
    <t>VERSIÓN: 04</t>
  </si>
  <si>
    <t>OBJETIVO GENERAL</t>
  </si>
  <si>
    <t>FASE DE LA EMERGENCIA</t>
  </si>
  <si>
    <t>SECTORES</t>
  </si>
  <si>
    <t>OBJETIVOS ESPECIFICOS</t>
  </si>
  <si>
    <t>ACTIVIDADES</t>
  </si>
  <si>
    <t>RESULTADO ESPERADO</t>
  </si>
  <si>
    <t>RESPONSABLE</t>
  </si>
  <si>
    <t>APOYO</t>
  </si>
  <si>
    <t>RECUPERACION TEMPRANA</t>
  </si>
  <si>
    <t>RECUPERACION PARA EL DESARROLLO</t>
  </si>
  <si>
    <t>ACTA DEL CMGRD/CDGRD APROBANDO EL PLAN ESPECÍFICO PARA LA RECUPERACIÓN (PAE)_____________________________________________________________________________________________________________________________________________________________________________</t>
  </si>
  <si>
    <t>TOTAL</t>
  </si>
  <si>
    <t>RECUPERACIÓN TEMPRANA</t>
  </si>
  <si>
    <t>PRIVADO</t>
  </si>
  <si>
    <t>NACIONAL</t>
  </si>
  <si>
    <t>DEPARTAMENTAL</t>
  </si>
  <si>
    <t>MUNICIPAL</t>
  </si>
  <si>
    <t>PRESUPUESTO</t>
  </si>
  <si>
    <t>FORMATO PLAN DE ACCION ESPECÍFICO PARA LA RECUPERACION</t>
  </si>
  <si>
    <t>PLAN DE ACCIÓN ESPECIFICO PARA LA RECUPERACION Ley 1523 de 2012,  
Capitulo VI, Art. 61</t>
  </si>
  <si>
    <t>MES 6</t>
  </si>
  <si>
    <t>MES 5</t>
  </si>
  <si>
    <t>MES 4</t>
  </si>
  <si>
    <t>MES 3</t>
  </si>
  <si>
    <t>MES 2</t>
  </si>
  <si>
    <t>MES 1</t>
  </si>
  <si>
    <t>CRONOGRAMA</t>
  </si>
  <si>
    <t xml:space="preserve"> RESPUESTA</t>
  </si>
  <si>
    <t>ENTIDAD RESPONSABLE DEL PROCESO</t>
  </si>
  <si>
    <t>PREPARATIVOS PARA LA RESPUESTA Y SERVICIOS BÁSICO DE RESPÚESTA</t>
  </si>
  <si>
    <t>OBJETIVO</t>
  </si>
  <si>
    <t>FASE DEL PLAN DE INTERVENCIÓN POR SERVICIO BÁSICO DE RESPUESTA</t>
  </si>
  <si>
    <t xml:space="preserve">  OBJETIVO GENERAL</t>
  </si>
  <si>
    <t>F: 010</t>
  </si>
  <si>
    <t xml:space="preserve">FORMATO PLAN OPERATIVO DE INTERVENCIÓN POR SERVICIO BÁSICO DE RESPUESTA </t>
  </si>
  <si>
    <t>VERSIÓN: 03</t>
  </si>
  <si>
    <t>PLAN POR SERVICOS BASICOS DE RESPUESTA</t>
  </si>
  <si>
    <t>SECTOR PRIVADO</t>
  </si>
  <si>
    <t>SERVICIO BÁSICO DE RESPÚESTA</t>
  </si>
  <si>
    <t>PLAN OPERATIVO DE INTERVENCIÓN
 POR SERVICIO BÁSICO DE RESPUESTA 
PRESUPUESTO</t>
  </si>
  <si>
    <t>Accesibilidad y transporte</t>
  </si>
  <si>
    <t xml:space="preserve"> DEPARTAMENTO DE : MAGDALENA</t>
  </si>
  <si>
    <t>REVISO CDGRD: 
COMISIÓN TECNICA DELEGADA POR EL CDGRD</t>
  </si>
  <si>
    <t>DEPARTAMENTO DE:
MAGDALENA</t>
  </si>
  <si>
    <t>MUNICIPIO,CIUDAD Y/O: 
NO APLICA</t>
  </si>
  <si>
    <t>RESPONSABLE CMGRD: 
NO APLICA</t>
  </si>
  <si>
    <r>
      <rPr>
        <b/>
        <sz val="12"/>
        <rFont val="Arial Narrow"/>
        <family val="2"/>
      </rPr>
      <t>FIRMA DEL PRESIDENTE DEL CMGRD/CDGRD APROBANDO EL PLAN DE ACCIÓN ESPECÍFICO PARA LA RECUPERACIÓN</t>
    </r>
    <r>
      <rPr>
        <b/>
        <sz val="14"/>
        <rFont val="Arial Narrow"/>
        <family val="2"/>
      </rPr>
      <t>__________________________________________________________________________________________________</t>
    </r>
  </si>
  <si>
    <t>NOMBRE DEL ALCALDE MUNIPAL/GOBERNADOR (A):
CARLOS EDUARDO CAICEDO OMAR</t>
  </si>
  <si>
    <t>SI: X</t>
  </si>
  <si>
    <t xml:space="preserve">REVISO CDGRD:  </t>
  </si>
  <si>
    <t>Establecer Albergues temporales en los municipios en que se presente una afectación proveniente de la materializacion de un escenario de riesgo.</t>
  </si>
  <si>
    <t>Dragado de inducción para remover la isla de sedimentos del Rio Magdalena</t>
  </si>
  <si>
    <t>Traslado de la Vía Salamina-Piñon, incluye adquisición Predial</t>
  </si>
  <si>
    <t>Transferencia de recursos apoyo operacional</t>
  </si>
  <si>
    <t xml:space="preserve">Mantenimiento de herramientas equipos y accesorios  </t>
  </si>
  <si>
    <t>Combustible y lubricantes</t>
  </si>
  <si>
    <t>Apoyo operacional para la respuesta</t>
  </si>
  <si>
    <t>Generar boletines de prensa oficiales y mantener comunicación constante de información al público en general</t>
  </si>
  <si>
    <t>CDGRD (Cruz Roja, Defensa Civil, Bomberos y Voluntarios)</t>
  </si>
  <si>
    <t>Alcaldias municipales</t>
  </si>
  <si>
    <t>UNGRD</t>
  </si>
  <si>
    <t>CDGRD</t>
  </si>
  <si>
    <t>1- CDGRD
2-UNGRD</t>
  </si>
  <si>
    <t>INVIAS</t>
  </si>
  <si>
    <t>Modificación de las condiciones hidrodinámicas del rio para reducir los caudal y las velocidades en la margen derecha que genera la socavación del sitio critico mediante el dragado del brazo izquierdo y relleno del área erosionada del brazo derecho.</t>
  </si>
  <si>
    <t>CORMAGDALENA</t>
  </si>
  <si>
    <t>1- UNGRD
2- GOBERNACIÓN</t>
  </si>
  <si>
    <t>Adquisición del predio para la construcción de la variante</t>
  </si>
  <si>
    <t>Diseño y construcción de la variante del nuevo trazado de la via. Incluye señalización vial.</t>
  </si>
  <si>
    <t>1- Alcaldias municipales
2-CDGRD</t>
  </si>
  <si>
    <t>Gobernación</t>
  </si>
  <si>
    <t>Mantener a la comunidad informada sobre las alertas que se emitan y las condiciones metereologicas y climaticas que puedan incidir en la materialización de escenarios de riesgo</t>
  </si>
  <si>
    <t>Cantidad</t>
  </si>
  <si>
    <t>Total</t>
  </si>
  <si>
    <t>Elementos</t>
  </si>
  <si>
    <t>Valor unitario</t>
  </si>
  <si>
    <t>Unidad</t>
  </si>
  <si>
    <t>Numero</t>
  </si>
  <si>
    <t>Camión</t>
  </si>
  <si>
    <t>Atención, recuperación y estabilización de emergencias</t>
  </si>
  <si>
    <t>Infraestructura Pública</t>
  </si>
  <si>
    <t>Educación</t>
  </si>
  <si>
    <t>Tecnologias de la Información y Comunicaciones</t>
  </si>
  <si>
    <t>Seguridad y Convivencia</t>
  </si>
  <si>
    <t>Servicios Públicos 
(Agua, Saneamiento, Energía, Gas)</t>
  </si>
  <si>
    <t>Agropecuario</t>
  </si>
  <si>
    <t>Comercio, Industria y Turismo</t>
  </si>
  <si>
    <t>Medios de Vida y Trabajo</t>
  </si>
  <si>
    <t xml:space="preserve">Mitigación Del Riesgo </t>
  </si>
  <si>
    <t>No Aplica</t>
  </si>
  <si>
    <t>Salud y Protección Social</t>
  </si>
  <si>
    <t>Vivienda y Territorio</t>
  </si>
  <si>
    <t>Desarrollo sostenible y Medio Ambiente</t>
  </si>
  <si>
    <t>Planeación</t>
  </si>
  <si>
    <t>LOGISTICA DE SOPORTE OPERACIONAL</t>
  </si>
  <si>
    <t xml:space="preserve">Restablecimiento de redes de gas, energia y Saneamiento basico afectadas </t>
  </si>
  <si>
    <t>Entrega de kit de _______ subsidios de arriendo temporal a las familias presentes en las viviendas afectadas</t>
  </si>
  <si>
    <t>Rehabilitación de XXX vias afectadas (XXX primarias, XXX secundarias y XXX terciarias)</t>
  </si>
  <si>
    <t>Vias  (XXX primarias, XXX secundarias y XXX terciarias) habiltadas para el transito</t>
  </si>
  <si>
    <t>Rehabilitación de XXX infraestructura publicas</t>
  </si>
  <si>
    <t>Rehabilitación de XXX infraestructura de salud</t>
  </si>
  <si>
    <t>Ministerio de Eduación</t>
  </si>
  <si>
    <t>1-UNGRD
2-Gobernación</t>
  </si>
  <si>
    <t>Rehabilitación de XXX instituciones educativas</t>
  </si>
  <si>
    <t>Rehabilitación de XXX infraestructura de Seguridad</t>
  </si>
  <si>
    <t xml:space="preserve">Gestión de la Información </t>
  </si>
  <si>
    <t>Diseñar las medidas de intervención que permitan mitigar los escenarios de riesgos materializados por la temporada de lluvias en el departamento del Magdalena.</t>
  </si>
  <si>
    <t>Diseñar las medidas que permitan el mejoramiento de la gestión de la infomación asocaida a la materialización de escenarios de riesgo por la temporada de lluvias en el departamento del Magdalena.</t>
  </si>
  <si>
    <t>Realizar un fortalecimiento en las capacidades de los CDGRD, en lo relacionado  al monitoreo de puntos riticos que iniciden en laa materilización de escenarios de riesgo, por medio de lmplementacion de UN SAT</t>
  </si>
  <si>
    <t>Establecer un convenio interadministrativo con el IDEAM para poner en funcionamiento el SAT del Departamento del Magdalena e ingreso a la plataforma operativa</t>
  </si>
  <si>
    <t>Convenio con el IDEAM para la implementación del SAT</t>
  </si>
  <si>
    <t xml:space="preserve">Construcción de información cartográfica para visualización en la plataforma web diseñada para este fin, con la intención de:
1-	Visualización de mapa online donde se especifique puntos donde se materializan escenarios de riesgo. 
2-	Construcción de sistema de indicadores para valoración de las afectaciones producidas por la materialización de escenarios de riesgo.
3-	Construcción de sistema de base de datos donde se documenta y compila las afectaciones generadas producto de la materialización de escenarios de riesgo
</t>
  </si>
  <si>
    <r>
      <t xml:space="preserve">Generar estrategias que permitan el restablecimiento de las condiciones iniciales de la </t>
    </r>
    <r>
      <rPr>
        <b/>
        <sz val="12"/>
        <rFont val="Arial Narrow"/>
        <family val="2"/>
      </rPr>
      <t>infraestructura de transporte</t>
    </r>
    <r>
      <rPr>
        <sz val="12"/>
        <rFont val="Arial Narrow"/>
        <family val="2"/>
      </rPr>
      <t xml:space="preserve"> 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</si>
  <si>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Pública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</si>
  <si>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de SALUD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</si>
  <si>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Servicios Públicos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</si>
  <si>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educativa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</si>
  <si>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de las vivienda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</si>
  <si>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de conunicaciones </t>
    </r>
    <r>
      <rPr>
        <sz val="12"/>
        <rFont val="Arial Narrow"/>
        <family val="2"/>
      </rPr>
      <t>que se vieron afectados por la materialización de los escenario de Riesgo asociados a la temporada de lluvias y la materialización del fenomeno de la niña</t>
    </r>
  </si>
  <si>
    <r>
      <t xml:space="preserve">Generar estrategias que permitan el restablecimiento de las condiciones iniciales de la </t>
    </r>
    <r>
      <rPr>
        <b/>
        <sz val="12"/>
        <rFont val="Arial Narrow"/>
        <family val="2"/>
      </rPr>
      <t xml:space="preserve">infraestructura de Seguridad y Convivencia </t>
    </r>
    <r>
      <rPr>
        <sz val="12"/>
        <rFont val="Arial Narrow"/>
        <family val="2"/>
      </rPr>
      <t>que se vieron afectados por la materialización de los escenario de Riesgo asociados a la temporada de lluvias y la materialización del fenomeno de la niña</t>
    </r>
  </si>
  <si>
    <r>
      <t xml:space="preserve">Diseñar las medidas de intervención que permitan restablecer las </t>
    </r>
    <r>
      <rPr>
        <b/>
        <sz val="12"/>
        <rFont val="Arial Narrow"/>
        <family val="2"/>
      </rPr>
      <t>condiciones de las areas de interes ambiental afectada</t>
    </r>
    <r>
      <rPr>
        <sz val="12"/>
        <rFont val="Arial Narrow"/>
        <family val="2"/>
      </rPr>
      <t xml:space="preserve"> por la temporada de lluvias en el departamento del Magdalena.</t>
    </r>
  </si>
  <si>
    <r>
      <t xml:space="preserve">Diseñar las medidas de intervención que permitan restablecer las condiciones </t>
    </r>
    <r>
      <rPr>
        <b/>
        <sz val="12"/>
        <rFont val="Arial Narrow"/>
        <family val="2"/>
      </rPr>
      <t>del sector agropecuario</t>
    </r>
    <r>
      <rPr>
        <sz val="12"/>
        <rFont val="Arial Narrow"/>
        <family val="2"/>
      </rPr>
      <t xml:space="preserve"> afectado por la temporada de lluvias en el departamento del Magdalena.</t>
    </r>
  </si>
  <si>
    <r>
      <t xml:space="preserve">Diseñar las medidas de intervención que permitan restablecer las condiciones </t>
    </r>
    <r>
      <rPr>
        <b/>
        <sz val="12"/>
        <rFont val="Arial Narrow"/>
        <family val="2"/>
      </rPr>
      <t>del sector de Comercio, Industria y Turismo</t>
    </r>
    <r>
      <rPr>
        <sz val="12"/>
        <rFont val="Arial Narrow"/>
        <family val="2"/>
      </rPr>
      <t xml:space="preserve"> afectado por la temporada de lluvias en el departamento del Magdalena.</t>
    </r>
  </si>
  <si>
    <r>
      <t xml:space="preserve">Diseñar las medidas de intervención que permitan restablecer las condiciones de calidad de vida de la población afectada en sus </t>
    </r>
    <r>
      <rPr>
        <b/>
        <sz val="12"/>
        <rFont val="Arial Narrow"/>
        <family val="2"/>
      </rPr>
      <t>Medios de Vida y Trabajo</t>
    </r>
    <r>
      <rPr>
        <sz val="12"/>
        <rFont val="Arial Narrow"/>
        <family val="2"/>
      </rPr>
      <t xml:space="preserve"> por la temporada de lluvias en el departamento del Magdalena.</t>
    </r>
  </si>
  <si>
    <t>Apoyo para la repacación de XXX  habitantes afecatdos en sus medios de vida y trabajo</t>
  </si>
  <si>
    <t>Apoyo para la repacación de XXX miembros del sector de Comercio, Industria y Turismo afecatdos en sus medios de vida y trabajo</t>
  </si>
  <si>
    <t>Apoyo para la repacación de XXX ha de areas de interes ambiental afecatdos por la temporada de lluvias</t>
  </si>
  <si>
    <t>XXXX Acciones de Recuperación, de mitigación de riesgo y/o Atención emergencias que se presenten en el Magdalena (proyectos presentados a la UNGRD</t>
  </si>
  <si>
    <t>Herramienta cartografica diseñada con indicadores online</t>
  </si>
  <si>
    <t>Adquisición de equipos para acciones de monitoreo y seguimiento (Elementos de computación, GPS, radios)</t>
  </si>
  <si>
    <t>Equipos para acciones de monitoreo y seguimiento (Elementos de computación, GPS, radios)</t>
  </si>
  <si>
    <t>Ministerio de Agricultura</t>
  </si>
  <si>
    <t>Mnisterio de ambiente</t>
  </si>
  <si>
    <t>Por definir</t>
  </si>
  <si>
    <t xml:space="preserve">Elaboración de una página web para almacenamiento de información que se genera por parte de las actividades de la entidad. </t>
  </si>
  <si>
    <t>Implementación de herramientas digitales, página web software de control y seguimiento para el Sistema de OGERD</t>
  </si>
  <si>
    <t>Detalle</t>
  </si>
  <si>
    <t>Construcción de información cartográfica para visualización en la plataforma web diseñada para este fin, con la intención de:
1-	Visualización de mapa online donde se especifique puntos donde se materializan escenarios de riesgo. 
2-	Construcción de sistema de indicadores para valoración de las afectaciones producidas por la materialización de escenarios de riesgo.
3-	Construcción de sistema de base de datos donde se documenta y compila las afectaciones generadas producto de la materialización de escenarios de riesgo</t>
  </si>
  <si>
    <t>Recursos para la Recuperación</t>
  </si>
  <si>
    <t>Reforzamiento del terraplén en el Sitio Critico y habilitación de rutas alternas de movilidad, en Salamina</t>
  </si>
  <si>
    <t>Rehabilitación de XXX infraestructura comunicaciones</t>
  </si>
  <si>
    <t>Apoyo para la repacación de XXX miembros del sector agropecuario afectados por la temporada de lluvias</t>
  </si>
  <si>
    <t>Disponer de los recursos logísticos de soporte operacional para atender las Emergencias que se presenten en el Departamento</t>
  </si>
  <si>
    <t>Consolidación del censo a traves de la OGERD y los organismos de socorro.</t>
  </si>
  <si>
    <t>Obtener el reporte de las personas damnificadas y/o afectadas a causa de los daños generados  y las perdidas materiales debido a la materializacion de escenarios de riesgo asociado a la segunda temporada de lluvias</t>
  </si>
  <si>
    <t>Detectar, ubicar y extraer personas atrapadas, heridas, extraviadas o en condición de riesgo para ubicarlas en sitios seguros.</t>
  </si>
  <si>
    <r>
      <t xml:space="preserve">Establecer el conjunto de acciones de planificación, organización, mitigación y de gestión para las fases de </t>
    </r>
    <r>
      <rPr>
        <b/>
        <sz val="26"/>
        <rFont val="Arial Narrow"/>
        <family val="2"/>
      </rPr>
      <t>RESPUESTA</t>
    </r>
    <r>
      <rPr>
        <sz val="26"/>
        <rFont val="Arial Narrow"/>
        <family val="2"/>
      </rPr>
      <t xml:space="preserve"> que permitan la implementación de las medidas necesarias para el restablecimientos de las condiciones iniciales de la población damnificada y/o afectada por los impactos negativos asociados a la materialización de escenarios de riesgo en el departamento del Magdalena. </t>
    </r>
  </si>
  <si>
    <t xml:space="preserve">Ubicar y rescatar a las personas que se encuentren atrapadas, heridas, extraviadas o en condición de riesgo por la materialización de un escenario de riesgo </t>
  </si>
  <si>
    <t>Compra, activación y mantenimiento de herramientas equipos y accesorios (HEA) de Búsqueda y Rescate.</t>
  </si>
  <si>
    <t>Entrega  de subsidios de arriendo temporal a las familias damnificadas, que se hallan identificado durante la elaboración de EDAN.</t>
  </si>
  <si>
    <t>Ubicar en un lugar seguro a las familias  que se encontraban en viviendas no habitables o destruidas, por la materialización del escenario de riesgo.</t>
  </si>
  <si>
    <t xml:space="preserve">Realizar intervención en los puntos criticos identificados en el departamento con maquinaria amarilla para controlar fenomenos de remoción de masa, Erosión y mantenimiento  cuerpos de agua. </t>
  </si>
  <si>
    <t>Contar con recursos economicos que permitan brindar alimentos y transporte  a los voluntarios de las entidades prestadoras del servicio de respuesta y ayudas alimentaria  (almuerzo y refrigerios) para comunidades damnificadas y/o afectadas por la materialización de escenarios de riesgo asociados a la segunda temporada de lluvias y la probabilidad de materialización del fenómeno de variabilidad climática denominado la Niña.</t>
  </si>
  <si>
    <t>Comprar hasta 2000 galones de combustible para los vehiculos a ser usados para atender las emergencias que se presenten en el Departamento.</t>
  </si>
  <si>
    <t>Capacidad operativa para atender emergencias que se presenten en el departamento del Magdalena.</t>
  </si>
  <si>
    <t>1 Camion para apoyo logistico, en el marco de desarrollo de actividades prevención y atención de emergencias (un turbo).</t>
  </si>
  <si>
    <t>Entrega de hasta 8000 colchonetas</t>
  </si>
  <si>
    <t>Diseño de sistema de información para la oficina de gestión del riesgo y cambio climático del departamento. El objetivo es tener un control de las actividades llevadas a cabo por la oficina, como bitácoras, actas de vivienda y de visita a sitio afectado. Desde una plata forma web, lo que permite el fácil acceso a esta plataforma ya que podría consultarse desde cualquier navegador web desde un pc, Tablet o teléfono inteligente.</t>
  </si>
  <si>
    <t>Protección de orillas erosionadas (compra de Geocontenedores capacidad de 14 metros cubicos )</t>
  </si>
  <si>
    <t>10 millones para mantenimiento de equipos de rescate (monto agotable)</t>
  </si>
  <si>
    <t>6 kit basicos de atención (CI)</t>
  </si>
  <si>
    <t>Compra de 15 kit de rescate (Elementos de respuesta, ver especificaciones)</t>
  </si>
  <si>
    <t xml:space="preserve">CONSEJO DEPARTAMENTAL PARA LA GESTIÓN DEL RIESGO DE DESASTRES DEL MAGDALENA </t>
  </si>
  <si>
    <t>PLAN DE ACCIÓN ESPECIFICO POR CALAMIDAD PÚBLICA - DECRETO 332 DEL 30 DE OCTUBRE DEL 2020
Versión 01, aprobado por la comisión tecnica delegada para la construcción del Plan</t>
  </si>
  <si>
    <t>Versión 01, aprobado por la comisión tecnica delegada para la construcción del Plan</t>
  </si>
  <si>
    <t>PLAN OPERATIVO DE INTERVENCIÓN  POR SERVICIO BÁSICO DE RESPUESTA PRESUPUESTO</t>
  </si>
  <si>
    <t xml:space="preserve">EJE DE ACCION </t>
  </si>
  <si>
    <t xml:space="preserve">DESCRIPCIÓN </t>
  </si>
  <si>
    <t xml:space="preserve">ACCION </t>
  </si>
  <si>
    <t xml:space="preserve">UNIDAD MEDIA </t>
  </si>
  <si>
    <t>CANTIDAD</t>
  </si>
  <si>
    <t xml:space="preserve">ENTIDAD RESPONSABLE </t>
  </si>
  <si>
    <t>Mes 1</t>
  </si>
  <si>
    <t>Municipio</t>
  </si>
  <si>
    <t>Departamento</t>
  </si>
  <si>
    <t>Nación</t>
  </si>
  <si>
    <t>Privados</t>
  </si>
  <si>
    <t xml:space="preserve">VALOR TOTAL </t>
  </si>
  <si>
    <t>I. EDAN / RUD</t>
  </si>
  <si>
    <t>Dias</t>
  </si>
  <si>
    <t>II. BUSQUEDA Y RESCATE</t>
  </si>
  <si>
    <t>Kits</t>
  </si>
  <si>
    <t>III. AYUDA ALIMENTARIA</t>
  </si>
  <si>
    <t>Entrega de hasta 3000 kit de asistencia humanitarias de emergencias alimentarias por 1 mes</t>
  </si>
  <si>
    <t>Entrega de hasta 3000 kits de asistencia humanitarias de emergencias  alimentarias a los nucleos familiares identificados con el EDAN, durante 1 mes (valor 150.000)</t>
  </si>
  <si>
    <t>GOBERNACIÓN</t>
  </si>
  <si>
    <t>III. AYUDA NO ALIMENTARIA</t>
  </si>
  <si>
    <t>Entrega de hasta 2000 kit de asistencia humanitarias de emergencias no alimentarias.</t>
  </si>
  <si>
    <t>Entrega de hasta 2000 colchonetas</t>
  </si>
  <si>
    <t>IV.ALOJAMIENTOS TEMPORALES</t>
  </si>
  <si>
    <t>ALCALDIAS MUNICIPALES</t>
  </si>
  <si>
    <t>V. MANEJO DE ESCOMBROS Y OBRAS DE EMERGENCIA</t>
  </si>
  <si>
    <t>2 Arrendamiento Retrocargador</t>
  </si>
  <si>
    <t>Horas</t>
  </si>
  <si>
    <t>5 Arrendamiento Retro Excavadora</t>
  </si>
  <si>
    <t>8 Arrendamiento de Doble Troque (para movimiento de material )</t>
  </si>
  <si>
    <t>días</t>
  </si>
  <si>
    <r>
      <rPr>
        <b/>
        <sz val="14"/>
        <rFont val="Arial Narrow"/>
        <family val="2"/>
      </rPr>
      <t>1ra. Fase.</t>
    </r>
    <r>
      <rPr>
        <sz val="14"/>
        <rFont val="Arial Narrow"/>
        <family val="2"/>
      </rPr>
      <t xml:space="preserve"> Personal y equipo necesario para realizar Terraplén con material del sitio sin clasificar a la altura del punto critico y habilitación de carreteable alterno para el paso de vehiculos de carga.</t>
    </r>
  </si>
  <si>
    <t>Global</t>
  </si>
  <si>
    <t>UNGRD/ Gobernación/ Invias</t>
  </si>
  <si>
    <r>
      <rPr>
        <b/>
        <sz val="14"/>
        <rFont val="Arial Narrow"/>
        <family val="2"/>
      </rPr>
      <t>2da. Fase.</t>
    </r>
    <r>
      <rPr>
        <sz val="14"/>
        <rFont val="Arial Narrow"/>
        <family val="2"/>
      </rPr>
      <t xml:space="preserve"> Terminacion de tramo con material de afirmado, conformación y protección de taludes, señalización restrictiva. Sellado de canales existentes en concreto ciclópeo Todo Especificaciones </t>
    </r>
  </si>
  <si>
    <t>UNGRD / INVIAS / GOBERNACIÓN</t>
  </si>
  <si>
    <t>Adquición de 1800 geocontenedores para porteger orillas erosionadas.</t>
  </si>
  <si>
    <t>global</t>
  </si>
  <si>
    <t>6 Acciones de Recuperacion, de mitigacion de riesgo y/o Atención emergencias que se presenten en el departamento (Banco de ayuda)</t>
  </si>
  <si>
    <t>Acciones de mitigación</t>
  </si>
  <si>
    <t>VI.LOGISTICA
SOPORTE OPERACIONAL PARA LA RESPUESTA</t>
  </si>
  <si>
    <t>Galones</t>
  </si>
  <si>
    <t>Sacos</t>
  </si>
  <si>
    <t>kit de emergencia</t>
  </si>
  <si>
    <t>Adquisición de equipo informatico para la respuesta</t>
  </si>
  <si>
    <t>kit de informatico</t>
  </si>
  <si>
    <t>Soporte operacional (pago de personal y equipo de respuesta)</t>
  </si>
  <si>
    <t xml:space="preserve">VII. COMUNICACIÓN ESTRATEGICA EN EMERGENCIA </t>
  </si>
  <si>
    <t>SUB TOTAL DEL PLAN OPERATIVO POR SERVICIO DE RESPUESTA</t>
  </si>
  <si>
    <t>PLAN DE ACCIÓN ESPECIFICO PARA LA RECUPERACION</t>
  </si>
  <si>
    <t>CONVENIO</t>
  </si>
  <si>
    <t xml:space="preserve">Apoyo con almuerzos, refrigerios y transporte para los vountarios que realizaran el EDAN. </t>
  </si>
  <si>
    <t>Voluntarios</t>
  </si>
  <si>
    <t>Apoyo con almuerzos, refrigerios y transporte para los vountarios que realizaran el EDAN. (por 30 dias, Ver Especicicación tecnica y economica)</t>
  </si>
  <si>
    <t>Entrega de hasta 5000 kit de asistencia humanitarias de emergencias alimentarias por 1 mes</t>
  </si>
  <si>
    <t>Entrega de hasta 5000 kits de asistencia humanitarias de emergencias  alimentarias a los nucleos familiares identificados con el EDAN, durante 1 mes</t>
  </si>
  <si>
    <t>Entrega de hasta 5000 kit de de asistencia humanitarias de emergencias no alimentarias.</t>
  </si>
  <si>
    <t>Entrega de hasta 5000 kits de asistencia humanitarias de emergencias  No alimentarias a los nucleos familiares identificados con el EDAN. ( kit de aseo y KIT cocina)</t>
  </si>
  <si>
    <t>Entrega de hasta 6000 Frazadas</t>
  </si>
  <si>
    <t>Entrega de hasta 4000 colchonetas</t>
  </si>
  <si>
    <t>Entrega de hasta 2000 frazadas</t>
  </si>
  <si>
    <t>Arrendamiento Retro Excavadora</t>
  </si>
  <si>
    <t>Apoyo con máquinaria amarilla para esta temporada de lluvias, en 5 municipios</t>
  </si>
  <si>
    <t>Apoyo con Maquinaria Amariila en Santa Marta</t>
  </si>
  <si>
    <t>Apoyo con Maquinaria Amariila en el Reten</t>
  </si>
  <si>
    <t>Apoyo con Maquinaria Amariila en el Banco</t>
  </si>
  <si>
    <t>Apoyo con Maquinaria Amariila en Zona Bananera</t>
  </si>
  <si>
    <t>Apoyo con Maquinaria Amariila en fundación</t>
  </si>
  <si>
    <t>Replanteo del proyecto de obras tipo
Conformación de espolones Instalación de geocontenedores y relleno de los megabags Confortación de dique y protección de orilla.</t>
  </si>
  <si>
    <t>Construcción de obras para la protección de la orilla de la margen derecha del rio Magdalena K2+100 km 2.1
(incluye interventoria)</t>
  </si>
  <si>
    <t>Construcción de obras para la protección de la orilla de la margen derecha del rio Magdalena K2+400 km 2.4
(incluye interventoria)</t>
  </si>
  <si>
    <t>Adquisición de 70000 Sacos para construir barrerras (40 mil la gobernacioón y 30 mil la UNGRD)</t>
  </si>
  <si>
    <t>Adquisición de equipos logistico para la respuesta</t>
  </si>
  <si>
    <t>Kit basico de Emergencia (equipo de voluntarios)</t>
  </si>
  <si>
    <t>Fortalecimiento al Sistema de Comunicaciones RECALE mediante el mantenimiento y arreglo de los equipos de monitoreo del riesgo y comunicaciones</t>
  </si>
  <si>
    <t>Fortalecimiento</t>
  </si>
  <si>
    <t>Entrega de hasta 2000 kits de asistencia humanitarias de emergencias  No alimentarias a los nucleos familiares identificados con el EDAN. ( kit de aseo y KIT cocina)</t>
  </si>
  <si>
    <t>Días</t>
  </si>
  <si>
    <t>Mantener a la comunidad informada sobre las alertas que se emitan y las condiciones meteorológicas y climáticas que puedan incidir en la materialización de escenarios de riesgo</t>
  </si>
  <si>
    <t>Versión 02, aprobado por la comisión técnica delegada para la construcción del Plan</t>
  </si>
  <si>
    <t>Mes 3</t>
  </si>
  <si>
    <t>Mes 4</t>
  </si>
  <si>
    <t>Mes 5</t>
  </si>
  <si>
    <t>Mes 6</t>
  </si>
  <si>
    <t>Mes 7</t>
  </si>
  <si>
    <r>
      <t xml:space="preserve">Capacidad instalada </t>
    </r>
    <r>
      <rPr>
        <b/>
        <sz val="16"/>
        <rFont val="Arial Narrow"/>
        <family val="2"/>
      </rPr>
      <t>(en función de la evolución de la emergencia)</t>
    </r>
  </si>
  <si>
    <r>
      <t xml:space="preserve">Capacidad instalada </t>
    </r>
    <r>
      <rPr>
        <b/>
        <sz val="16"/>
        <rFont val="Arial Narrow"/>
        <family val="2"/>
      </rPr>
      <t xml:space="preserve">(en función de la evolución de la emergencia se decide pagar refrigerios y almuerzos) </t>
    </r>
  </si>
  <si>
    <t>Articulación con la oficina del PAE:
- Ollas Comunitarias
- Banco de Alimentos.</t>
  </si>
  <si>
    <t>Raciones</t>
  </si>
  <si>
    <t>GOBERNACIÓN (PAE)</t>
  </si>
  <si>
    <t>V. SALUD</t>
  </si>
  <si>
    <t>Decretar alerta Amarilla, en función del nivel de la emergencia que se presente por la materialización de un escenario de riesgo</t>
  </si>
  <si>
    <t>Decretar alerta Amarilla</t>
  </si>
  <si>
    <t>A NECESIDAD</t>
  </si>
  <si>
    <t>VI. MANEJO DE ESCOMBROS Y OBRAS DE EMERGENCIA</t>
  </si>
  <si>
    <t>Realizar visita técnica en los puntos críticos identificados socializando la problemática y la potencial afectación que se puede presentar a la comunidad y las entidades municipales</t>
  </si>
  <si>
    <t>Realizar visita técnica en los puntos críticos identificados</t>
  </si>
  <si>
    <t>Evaluar la necesidad de alquiler de maquinaria amarilla,</t>
  </si>
  <si>
    <t>VIII.ACESIBILIDAD Y TRANSPORTE</t>
  </si>
  <si>
    <t>Facilitar el acceso y la salida de población y recursos para la atención de emergencias, la movilidad y conectividad interna y externa en la ciudad, el transporte de heridos, el transporte terrestre, ferroviario, fluvial y aéreo requerido, así como la operación de servicios y terminales de transporte; restableciendo de manera provisional el servicio.</t>
  </si>
  <si>
    <t>Facilitar el acceso y la salida de población y recursos para la atención de emergencias, la movilidad y conectividad interna y externa en la ciudad.</t>
  </si>
  <si>
    <t>GOBERNACIÓN  (OFICINA DE TRANSITO Y TRANSPORTE)</t>
  </si>
  <si>
    <t>Control vehicular a demanda</t>
  </si>
  <si>
    <t>Ser garante para que la fuerza publica mantenga la seguridad pública, la convivencia pacífica y el orden público; protegiendo la vida, honra y bienes de la población, mediando conflictos sociales y haciendo contención a comportamientos no adaptativos</t>
  </si>
  <si>
    <t>GOBERNACIÓN (SECRETARIA DE INTERIO)</t>
  </si>
  <si>
    <t>Ser garante para que la fuerza publica mantenga la seguridad pública, la convivencia pacífica y el orden público</t>
  </si>
  <si>
    <t>Desarrollar reuniones con lideres, sociales, barriales y comunales, para articular con ellos el diagnostico de la problemática que se presenta por la materialización del escenario de riesgo que causa la afectación negativa sobre la comunidad</t>
  </si>
  <si>
    <t>Desarrollar reuniones con lideres, sociales, barriales y comunales, para articular con ellos el diagnostico de la problemática que se presenta por la materialización del escenario de riesgo</t>
  </si>
  <si>
    <t>IX. SEGURIDAD Y CONVIVENCIA</t>
  </si>
  <si>
    <t>X.LOGISTICA
SOPORTE OPERACIONAL PARA LA RESPUESTA</t>
  </si>
  <si>
    <t>Realizar el inventario de afectaciones agrarias, asociadas a la materialización de escenario de riesgo</t>
  </si>
  <si>
    <t>Taller</t>
  </si>
  <si>
    <t>Reasignación de recursos que sean necesarios para la ejecución del proyecto y las actividades del plan de acción, previa consulta con el sr Gobernador</t>
  </si>
  <si>
    <t>GOBERNACIÓN (SECRETARIA DE HACIENDA / OF. PLANEACION)</t>
  </si>
  <si>
    <t>GOBERNACIÓN (OFICINA DE AMBIENTE)</t>
  </si>
  <si>
    <t xml:space="preserve">XI. COMUNICACIÓN ESTRATEGICA EN EMERGENCIA </t>
  </si>
  <si>
    <t>Observaciones</t>
  </si>
  <si>
    <t>Esto se organizara en función de la evolución de la Emergencia y si la situación así lo requiere</t>
  </si>
  <si>
    <t xml:space="preserve">Evaluar la necesidad de alquiler de maquinaria amarilla, en el caso de se aumente la materialización de escenarios de riesgo como las inundaciones o deslizamientos </t>
  </si>
  <si>
    <t>Elaboración de Plan de Trabajo para intervención con maquinaria amarilla</t>
  </si>
  <si>
    <t>Coordinación con cooperativas de transportadores, cuando se presenten las emergencias</t>
  </si>
  <si>
    <t>Brindar asistencia técnica y económica a las familias campesinas afectadas por la materialización del escenario de riesgo que genero el impacto negativo</t>
  </si>
  <si>
    <t>Asistencia Técnica y viabilizarían del proyecto ajustado que presente la Oficina de Riesgos</t>
  </si>
  <si>
    <t xml:space="preserve">Definir con el IDEAM como poner en funcionamiento las estaciones meteorológicas SAT del Departamento del Magdalena e ingreso a la plataforma operativa. </t>
  </si>
  <si>
    <t>Acciones de Recuperación, de mitigación de riesgo y/o Atención emergencias que se presenten en el departamento (Banco de ayuda)</t>
  </si>
  <si>
    <t>Tener a disposición elementos que permitan la ayuda efectiva a las comunidades y núcleos familiares afectados por la materialización de un escenario de riesgo</t>
  </si>
  <si>
    <t>GOBERNACIÓN (SECRETARIA DE INFRAESTRUCTURA)</t>
  </si>
  <si>
    <t>GOBERNACIÓN (SECRETARIA DE SALUD)</t>
  </si>
  <si>
    <t>OGERD</t>
  </si>
  <si>
    <t>DECRETO DE SITUACION DE CALAMIDAD PUBLICA:  Decreto No. Xxxxxxxxxxxxx</t>
  </si>
  <si>
    <t>MUNICIPIO DE: SANTA ANA Y SANTA BARBARA DE PINTO</t>
  </si>
  <si>
    <t>RESPONSABLE CDGRD:
COMISIÓN TECNICA DELEGADA POR EL CDGRD POR MEDIO DEL  DECRETO DEPARTAMENTAL No. Xxxxxxxxxxxxxxx</t>
  </si>
  <si>
    <t>PLAN DE ACCIÓN ESPECIFICO POR CALAMIDAD PÚBLICA - DECRETO No. XXXXXXXXXXXXXXXXXXXX
Versión 01, aprobado por la comisión técnica delegada para la construcción del Plan</t>
  </si>
  <si>
    <t>Atención de las obras para la habilitación del paso terrestre entre el municipio de Santa Ana y Santa Barbara de Pinto</t>
  </si>
  <si>
    <t>Estudios y Diseño del tramo que comprende la via entre Santa Ana y Santa Barbara de Pinto para habilitación del paso terrestre.</t>
  </si>
  <si>
    <t>Instalacion de punete provicional militar para habilitar el paso via terrestre de la comunidad que transita desde Santa Ana hasta Santa Barbara de Pinto</t>
  </si>
  <si>
    <t>Adelantar la contratación y la ejecución  de los diseños para el puente que comunica al municipio de Santa Ana y Santa Barbara del Pinto precisamente en cercanias del corregimiento de Barrio Blanco municipio de Santa Ana</t>
  </si>
  <si>
    <t>Instalacion de puente militar para el traslado de comunidad, alimentos entre otras para la comunidad que vive en el municipio de Santa Barbara de Pinto y no tienen acceso via terrestre por colapso de puente el dia 30 de junio de 2023.</t>
  </si>
  <si>
    <t>GOBERNACIÓN DEL MAGDALENA - UNGRD</t>
  </si>
  <si>
    <t>Se espera respuesta por parte de la UNGRD para la atención de esta actividad.</t>
  </si>
  <si>
    <t>Santa Ana - Santa Barbara de Pinto.</t>
  </si>
  <si>
    <t>Se atenderá esta fase con el contrato  que se estipule por la contratación de la secretaria de infraestructura</t>
  </si>
  <si>
    <t>BRINDAR la asistencia humanitaria de emergencia,  correspondiente a la respuesta inmediata para la atención a la población por la caida de puente que comunica al municipio de Santa Barbara de Pinto hacia el municipio de Santa Ana y el resto del Departamento</t>
  </si>
  <si>
    <t>Obtener el reporte de las personas damnificadas y/o afectadas a causa de los daños generados  y las perdidas materiales debido a la materialización de escenarios de riesgo asociado a las emergencias que se puedan presentar por la incomunicación del municipio de Santa Barbara de Pinto con el resto del Departamento.</t>
  </si>
  <si>
    <t xml:space="preserve">DECRETO DE SITUACION DE CALAMIDAD PUBLICA  N: 
 Decreto Departamental No </t>
  </si>
  <si>
    <t>FECHA DE PRESENTACION AL CMGRD/CDGRD PAE:
DIA: 2
MES: JULIO
AÑO: 2023</t>
  </si>
  <si>
    <t xml:space="preserve">Establecer el conjunto de acciones de planificación, organización, mitigación y de gestión para las fases de RESPUESTA que permitan la implementación de las medidas necesarias para el restablecimientos de las condiciones iniciales de la población damnificada y/o afectada por los impactos negativos asociados a la materialización de escenarios de riesgo en el departamento del Magdalena. </t>
  </si>
  <si>
    <t>GOBERNACIÓN (SECRETARIA DE LA IGUALDAD Y PODER POPULAR y AFGERD)</t>
  </si>
  <si>
    <t>GOBERNACIÓN (SECRETARIA DE DESARROLLO Y AFGERD</t>
  </si>
  <si>
    <t>GOBERNACIÓN (OFICINA DE PLANEACIÓN Y AFGERD</t>
  </si>
  <si>
    <t>Consolidación del censo a través de Alcaldias y los organismos de socorro.</t>
  </si>
  <si>
    <t>Realización de estudios y diseños estructurales para la rehabilitación de la comunicación entre los Municipios de Santa Barbara del Pinto y Santa Ana para la vía de Segundo Orden 78MG02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</si>
</sst>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_(&quot;$&quot;\ * #,##0.00_);_(&quot;$&quot;\ * \(#,##0.00\);_(&quot;$&quot;\ * &quot;-&quot;??_);_(@_)"/>
    <numFmt numFmtId="169" formatCode="_(* #,##0.00_);_(* \(#,##0.00\);_(* &quot;-&quot;??_);_(@_)"/>
    <numFmt numFmtId="170" formatCode="&quot;$&quot;#,##0"/>
    <numFmt numFmtId="171" formatCode="&quot;$&quot;\ #,##0"/>
    <numFmt numFmtId="172" formatCode="&quot;$&quot;\ #,##0.00;&quot;$&quot;\ \-#,##0.00"/>
    <numFmt numFmtId="173" formatCode="&quot;$&quot;\ #,##0.00"/>
    <numFmt numFmtId="174" formatCode="_-&quot;$&quot;* #,##0_-;\-&quot;$&quot;* #,##0_-;_-&quot;$&quot;* &quot;-&quot;??_-;_-@_-"/>
  </numFmts>
  <fonts count="55" x14ac:knownFonts="1">
    <font>
      <sz val="11"/>
      <color theme="1"/>
      <name val="Calibri"/>
      <family val="2"/>
      <scheme val="minor"/>
    </font>
    <font>
      <b/>
      <sz val="10"/>
      <color theme="1"/>
      <name val="Arial"/>
      <family val="2"/>
    </font>
    <font>
      <sz val="11"/>
      <color theme="1"/>
      <name val="Calibri"/>
      <family val="2"/>
      <scheme val="minor"/>
    </font>
    <font>
      <sz val="10"/>
      <color theme="1"/>
      <name val="Arial"/>
      <family val="2"/>
    </font>
    <font>
      <sz val="10"/>
      <color rgb="FF000000"/>
      <name val="Arial"/>
      <family val="2"/>
    </font>
    <font>
      <sz val="10"/>
      <name val="Arial"/>
      <family val="2"/>
    </font>
    <font>
      <sz val="20"/>
      <color theme="1"/>
      <name val="Calibri"/>
      <family val="2"/>
      <scheme val="minor"/>
    </font>
    <font>
      <sz val="22"/>
      <color theme="1"/>
      <name val="Calibri"/>
      <family val="2"/>
      <scheme val="minor"/>
    </font>
    <font>
      <sz val="10"/>
      <color theme="1"/>
      <name val="Calibri"/>
      <family val="2"/>
      <scheme val="minor"/>
    </font>
    <font>
      <sz val="9"/>
      <color theme="1"/>
      <name val="Calibri"/>
      <family val="2"/>
      <scheme val="minor"/>
    </font>
    <font>
      <sz val="20"/>
      <color theme="1"/>
      <name val="Arial Narrow"/>
      <family val="2"/>
    </font>
    <font>
      <b/>
      <sz val="48"/>
      <color theme="1"/>
      <name val="Arial Narrow"/>
      <family val="2"/>
    </font>
    <font>
      <b/>
      <sz val="20"/>
      <color theme="1"/>
      <name val="Arial Narrow"/>
      <family val="2"/>
    </font>
    <font>
      <b/>
      <sz val="26"/>
      <name val="Arial Narrow"/>
      <family val="2"/>
    </font>
    <font>
      <b/>
      <sz val="36"/>
      <name val="Arial Narrow"/>
      <family val="2"/>
    </font>
    <font>
      <sz val="20"/>
      <name val="Arial Narrow"/>
      <family val="2"/>
    </font>
    <font>
      <b/>
      <sz val="26"/>
      <color theme="1"/>
      <name val="Arial Narrow"/>
      <family val="2"/>
    </font>
    <font>
      <sz val="11"/>
      <color theme="1"/>
      <name val="Arial Narrow"/>
      <family val="2"/>
    </font>
    <font>
      <b/>
      <sz val="16"/>
      <color theme="1"/>
      <name val="Arial Narrow"/>
      <family val="2"/>
    </font>
    <font>
      <b/>
      <sz val="12"/>
      <color theme="1"/>
      <name val="Arial Narrow"/>
      <family val="2"/>
    </font>
    <font>
      <b/>
      <sz val="14"/>
      <color theme="1"/>
      <name val="Arial Narrow"/>
      <family val="2"/>
    </font>
    <font>
      <b/>
      <sz val="12"/>
      <name val="Arial Narrow"/>
      <family val="2"/>
    </font>
    <font>
      <b/>
      <sz val="11"/>
      <name val="Arial Narrow"/>
      <family val="2"/>
    </font>
    <font>
      <sz val="11"/>
      <name val="Arial Narrow"/>
      <family val="2"/>
    </font>
    <font>
      <b/>
      <sz val="14"/>
      <name val="Arial Narrow"/>
      <family val="2"/>
    </font>
    <font>
      <sz val="12"/>
      <name val="Arial Narrow"/>
      <family val="2"/>
    </font>
    <font>
      <b/>
      <sz val="16"/>
      <name val="Arial Narrow"/>
      <family val="2"/>
    </font>
    <font>
      <sz val="26"/>
      <name val="Arial Narrow"/>
      <family val="2"/>
    </font>
    <font>
      <b/>
      <sz val="11"/>
      <color theme="0"/>
      <name val="Arial Narrow"/>
      <family val="2"/>
    </font>
    <font>
      <b/>
      <sz val="12"/>
      <color theme="0"/>
      <name val="Arial Narrow"/>
      <family val="2"/>
    </font>
    <font>
      <sz val="16"/>
      <name val="Arial Narrow"/>
      <family val="2"/>
    </font>
    <font>
      <b/>
      <sz val="10"/>
      <name val="Arial Narrow"/>
      <family val="2"/>
    </font>
    <font>
      <b/>
      <sz val="11"/>
      <color theme="1"/>
      <name val="Arial Narrow"/>
      <family val="2"/>
    </font>
    <font>
      <b/>
      <sz val="10"/>
      <color theme="0"/>
      <name val="Arial Narrow"/>
      <family val="2"/>
    </font>
    <font>
      <sz val="10"/>
      <color rgb="FF002060"/>
      <name val="Arial Narrow"/>
      <family val="2"/>
    </font>
    <font>
      <sz val="10"/>
      <color theme="0"/>
      <name val="Arial Narrow"/>
      <family val="2"/>
    </font>
    <font>
      <sz val="12"/>
      <color theme="1"/>
      <name val="Calibri"/>
      <family val="2"/>
      <scheme val="minor"/>
    </font>
    <font>
      <b/>
      <sz val="22"/>
      <color rgb="FFFFFFFF"/>
      <name val="Arial Narrow"/>
      <family val="2"/>
    </font>
    <font>
      <b/>
      <sz val="14"/>
      <color rgb="FFFFFFFF"/>
      <name val="Arial Narrow"/>
      <family val="2"/>
    </font>
    <font>
      <b/>
      <sz val="20"/>
      <color rgb="FFFFFFFF"/>
      <name val="Arial Narrow"/>
      <family val="2"/>
    </font>
    <font>
      <b/>
      <sz val="12"/>
      <color rgb="FFFFFFFF"/>
      <name val="Arial Narrow"/>
      <family val="2"/>
    </font>
    <font>
      <sz val="14"/>
      <name val="Arial Narrow"/>
      <family val="2"/>
    </font>
    <font>
      <sz val="12"/>
      <color theme="1"/>
      <name val="Arial Narrow"/>
      <family val="2"/>
    </font>
    <font>
      <sz val="14"/>
      <color theme="1"/>
      <name val="Arial Narrow"/>
      <family val="2"/>
    </font>
    <font>
      <sz val="20"/>
      <color theme="1"/>
      <name val="Arial"/>
      <family val="2"/>
    </font>
    <font>
      <b/>
      <sz val="16"/>
      <color rgb="FFFFFFFF"/>
      <name val="Arial Narrow"/>
      <family val="2"/>
    </font>
    <font>
      <sz val="16"/>
      <color theme="1"/>
      <name val="Arial Narrow"/>
      <family val="2"/>
    </font>
    <font>
      <b/>
      <sz val="24"/>
      <color rgb="FFFFFFFF"/>
      <name val="Arial Narrow"/>
      <family val="2"/>
    </font>
    <font>
      <b/>
      <sz val="24"/>
      <color theme="1"/>
      <name val="Arial Narrow"/>
      <family val="2"/>
    </font>
    <font>
      <sz val="40"/>
      <name val="Arial Narrow"/>
      <family val="2"/>
    </font>
    <font>
      <b/>
      <sz val="18"/>
      <color rgb="FFFFFFFF"/>
      <name val="Arial Narrow"/>
      <family val="2"/>
    </font>
    <font>
      <sz val="18"/>
      <name val="Arial Narrow"/>
      <family val="2"/>
    </font>
    <font>
      <sz val="8"/>
      <name val="Calibri"/>
      <family val="2"/>
      <scheme val="minor"/>
    </font>
    <font>
      <i/>
      <sz val="18"/>
      <name val="Arial Narrow"/>
      <family val="2"/>
    </font>
    <font>
      <sz val="22"/>
      <name val="Arial Narrow"/>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66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s>
  <cellStyleXfs count="38">
    <xf numFmtId="0" fontId="0" fillId="0" borderId="0"/>
    <xf numFmtId="169" fontId="2" fillId="0" borderId="0" applyFont="0" applyFill="0" applyBorder="0" applyAlignment="0" applyProtection="0"/>
    <xf numFmtId="168" fontId="2" fillId="0" borderId="0" applyFont="0" applyFill="0" applyBorder="0" applyAlignment="0" applyProtection="0"/>
    <xf numFmtId="0" fontId="5" fillId="0" borderId="0"/>
    <xf numFmtId="0" fontId="5" fillId="0" borderId="0"/>
    <xf numFmtId="43" fontId="2" fillId="0" borderId="0" applyFont="0" applyFill="0" applyBorder="0" applyAlignment="0" applyProtection="0"/>
    <xf numFmtId="166"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45">
    <xf numFmtId="0" fontId="0" fillId="0" borderId="0" xfId="0"/>
    <xf numFmtId="0" fontId="3" fillId="0" borderId="0" xfId="0" applyFont="1"/>
    <xf numFmtId="0" fontId="3" fillId="3" borderId="7" xfId="0" applyFont="1" applyFill="1" applyBorder="1" applyAlignment="1">
      <alignment horizontal="center"/>
    </xf>
    <xf numFmtId="0" fontId="3" fillId="0" borderId="7" xfId="0" applyFont="1" applyBorder="1"/>
    <xf numFmtId="0" fontId="3" fillId="0" borderId="0" xfId="0" applyFont="1" applyAlignment="1">
      <alignment horizontal="center"/>
    </xf>
    <xf numFmtId="0" fontId="3" fillId="3" borderId="7" xfId="0" applyFont="1" applyFill="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xf>
    <xf numFmtId="0" fontId="3" fillId="6" borderId="7" xfId="0" applyFont="1" applyFill="1" applyBorder="1" applyAlignment="1">
      <alignment horizontal="center"/>
    </xf>
    <xf numFmtId="0" fontId="3" fillId="3" borderId="7" xfId="0" applyFont="1" applyFill="1" applyBorder="1" applyAlignment="1">
      <alignment vertical="center"/>
    </xf>
    <xf numFmtId="0" fontId="3" fillId="0" borderId="7" xfId="0" applyFont="1" applyBorder="1" applyAlignment="1">
      <alignment vertical="center"/>
    </xf>
    <xf numFmtId="171" fontId="0" fillId="0" borderId="0" xfId="0" applyNumberFormat="1"/>
    <xf numFmtId="0" fontId="0" fillId="0" borderId="0" xfId="0" applyAlignment="1">
      <alignment vertical="center"/>
    </xf>
    <xf numFmtId="0" fontId="0" fillId="0" borderId="0" xfId="0" applyAlignment="1">
      <alignment wrapText="1"/>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13" fillId="6" borderId="7" xfId="0" applyFont="1" applyFill="1" applyBorder="1" applyAlignment="1">
      <alignment horizontal="left" vertical="center" readingOrder="1"/>
    </xf>
    <xf numFmtId="0" fontId="21" fillId="6" borderId="7" xfId="0" applyFont="1" applyFill="1" applyBorder="1" applyAlignment="1">
      <alignment horizontal="center" vertical="center" readingOrder="1"/>
    </xf>
    <xf numFmtId="0" fontId="23" fillId="4" borderId="7" xfId="0" applyFont="1" applyFill="1" applyBorder="1" applyAlignment="1">
      <alignment horizontal="center" vertical="center" wrapText="1" readingOrder="1"/>
    </xf>
    <xf numFmtId="0" fontId="23" fillId="4" borderId="7" xfId="0" applyFont="1" applyFill="1" applyBorder="1" applyAlignment="1">
      <alignment vertical="center" wrapText="1" readingOrder="1"/>
    </xf>
    <xf numFmtId="0" fontId="17" fillId="0" borderId="7" xfId="0" applyFont="1" applyBorder="1" applyAlignment="1">
      <alignment horizontal="center" vertical="center" wrapText="1"/>
    </xf>
    <xf numFmtId="0" fontId="24" fillId="0" borderId="7" xfId="0" applyFont="1" applyBorder="1" applyAlignment="1">
      <alignment horizontal="left" vertical="top" wrapText="1" readingOrder="1"/>
    </xf>
    <xf numFmtId="0" fontId="24" fillId="0" borderId="7" xfId="0" applyFont="1" applyBorder="1" applyAlignment="1">
      <alignment vertical="top" wrapText="1" readingOrder="1"/>
    </xf>
    <xf numFmtId="0" fontId="23" fillId="4" borderId="7" xfId="0" applyFont="1" applyFill="1" applyBorder="1" applyAlignment="1">
      <alignment horizontal="justify" vertical="center" wrapText="1" readingOrder="1"/>
    </xf>
    <xf numFmtId="0" fontId="22" fillId="4" borderId="7" xfId="0" applyFont="1" applyFill="1" applyBorder="1" applyAlignment="1">
      <alignment horizontal="justify" vertical="center" wrapText="1" readingOrder="1"/>
    </xf>
    <xf numFmtId="0" fontId="13" fillId="6" borderId="25" xfId="0" applyFont="1" applyFill="1" applyBorder="1" applyAlignment="1">
      <alignment horizontal="center" vertical="center" wrapText="1" readingOrder="1"/>
    </xf>
    <xf numFmtId="0" fontId="27" fillId="4" borderId="7" xfId="0" applyFont="1" applyFill="1" applyBorder="1" applyAlignment="1">
      <alignment horizontal="center" vertical="center" wrapText="1" readingOrder="1"/>
    </xf>
    <xf numFmtId="0" fontId="31" fillId="0" borderId="1" xfId="0" applyFont="1" applyBorder="1" applyAlignment="1">
      <alignment horizontal="center" vertical="center" wrapText="1" readingOrder="1"/>
    </xf>
    <xf numFmtId="171" fontId="26" fillId="6" borderId="25" xfId="0" applyNumberFormat="1" applyFont="1" applyFill="1" applyBorder="1" applyAlignment="1">
      <alignment horizontal="center" vertical="center" wrapText="1" readingOrder="1"/>
    </xf>
    <xf numFmtId="171" fontId="26" fillId="6" borderId="25" xfId="0" applyNumberFormat="1" applyFont="1" applyFill="1" applyBorder="1" applyAlignment="1">
      <alignment horizontal="center" vertical="center" readingOrder="1"/>
    </xf>
    <xf numFmtId="171" fontId="12" fillId="6" borderId="36" xfId="0" applyNumberFormat="1" applyFont="1" applyFill="1" applyBorder="1"/>
    <xf numFmtId="0" fontId="28" fillId="7" borderId="6" xfId="0" applyFont="1" applyFill="1" applyBorder="1" applyAlignment="1">
      <alignment horizontal="center"/>
    </xf>
    <xf numFmtId="0" fontId="28" fillId="7" borderId="0" xfId="0" applyFont="1" applyFill="1" applyAlignment="1">
      <alignment horizontal="center"/>
    </xf>
    <xf numFmtId="0" fontId="28" fillId="7" borderId="5" xfId="0" applyFont="1" applyFill="1" applyBorder="1" applyAlignment="1">
      <alignment horizontal="center"/>
    </xf>
    <xf numFmtId="165" fontId="34" fillId="0" borderId="9" xfId="0" applyNumberFormat="1" applyFont="1" applyBorder="1" applyAlignment="1">
      <alignment vertical="center" wrapText="1"/>
    </xf>
    <xf numFmtId="165" fontId="29" fillId="8" borderId="4" xfId="0" applyNumberFormat="1" applyFont="1" applyFill="1" applyBorder="1" applyAlignment="1">
      <alignment vertical="center" wrapText="1"/>
    </xf>
    <xf numFmtId="0" fontId="21" fillId="5" borderId="7"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36" fillId="0" borderId="0" xfId="0" applyFont="1"/>
    <xf numFmtId="170" fontId="17" fillId="0" borderId="35" xfId="0" applyNumberFormat="1" applyFont="1" applyBorder="1" applyAlignment="1">
      <alignment horizontal="center" vertical="center" wrapText="1"/>
    </xf>
    <xf numFmtId="0" fontId="23" fillId="4" borderId="3" xfId="0" applyFont="1" applyFill="1" applyBorder="1" applyAlignment="1">
      <alignment vertical="center" wrapText="1" readingOrder="1"/>
    </xf>
    <xf numFmtId="0" fontId="17" fillId="0" borderId="3" xfId="0" applyFont="1" applyBorder="1" applyAlignment="1">
      <alignment horizontal="center" vertical="center" wrapText="1"/>
    </xf>
    <xf numFmtId="0" fontId="25" fillId="0" borderId="7" xfId="0" applyFont="1" applyBorder="1" applyAlignment="1">
      <alignment horizontal="justify" vertical="center" wrapText="1" readingOrder="1"/>
    </xf>
    <xf numFmtId="0" fontId="25" fillId="0" borderId="7" xfId="0" applyFont="1" applyBorder="1" applyAlignment="1">
      <alignment horizontal="center" vertical="center" wrapText="1" readingOrder="1"/>
    </xf>
    <xf numFmtId="0" fontId="25" fillId="0" borderId="2" xfId="0" applyFont="1" applyBorder="1" applyAlignment="1">
      <alignment horizontal="justify" vertical="center" wrapText="1" readingOrder="1"/>
    </xf>
    <xf numFmtId="0" fontId="23" fillId="0" borderId="7" xfId="0" applyFont="1" applyBorder="1" applyAlignment="1">
      <alignment horizontal="justify" vertical="center" wrapText="1" readingOrder="1"/>
    </xf>
    <xf numFmtId="0" fontId="25" fillId="0" borderId="3" xfId="0" applyFont="1" applyBorder="1" applyAlignment="1">
      <alignment horizontal="justify" vertical="center" wrapText="1" readingOrder="1"/>
    </xf>
    <xf numFmtId="0" fontId="23" fillId="4" borderId="2" xfId="0" applyFont="1" applyFill="1" applyBorder="1" applyAlignment="1">
      <alignment vertical="center" wrapText="1" readingOrder="1"/>
    </xf>
    <xf numFmtId="0" fontId="25" fillId="0" borderId="2" xfId="0" applyFont="1" applyBorder="1" applyAlignment="1">
      <alignment horizontal="center" vertical="center" wrapText="1" readingOrder="1"/>
    </xf>
    <xf numFmtId="0" fontId="21" fillId="6" borderId="25" xfId="0" applyFont="1" applyFill="1" applyBorder="1" applyAlignment="1">
      <alignment horizontal="center" vertical="center" readingOrder="1"/>
    </xf>
    <xf numFmtId="0" fontId="21" fillId="6" borderId="25" xfId="0" applyFont="1" applyFill="1" applyBorder="1" applyAlignment="1">
      <alignment horizontal="center" vertical="center" wrapText="1" readingOrder="1"/>
    </xf>
    <xf numFmtId="0" fontId="21" fillId="6" borderId="25" xfId="0" applyFont="1" applyFill="1" applyBorder="1" applyAlignment="1">
      <alignment horizontal="left" vertical="center" wrapText="1" readingOrder="1"/>
    </xf>
    <xf numFmtId="0" fontId="21" fillId="5" borderId="2" xfId="0" applyFont="1" applyFill="1" applyBorder="1" applyAlignment="1">
      <alignment horizontal="center" vertical="center" wrapText="1" readingOrder="1"/>
    </xf>
    <xf numFmtId="0" fontId="25" fillId="0" borderId="35" xfId="0" applyFont="1" applyBorder="1" applyAlignment="1">
      <alignment horizontal="center" vertical="center" wrapText="1" readingOrder="1"/>
    </xf>
    <xf numFmtId="0" fontId="25" fillId="0" borderId="9" xfId="0" applyFont="1" applyBorder="1" applyAlignment="1">
      <alignment horizontal="center" vertical="center" wrapText="1" readingOrder="1"/>
    </xf>
    <xf numFmtId="0" fontId="25" fillId="0" borderId="9" xfId="0" applyFont="1" applyBorder="1" applyAlignment="1">
      <alignment horizontal="left" vertical="center" wrapText="1" readingOrder="1"/>
    </xf>
    <xf numFmtId="0" fontId="21" fillId="5" borderId="30" xfId="0" applyFont="1" applyFill="1" applyBorder="1" applyAlignment="1">
      <alignment horizontal="center" vertical="center" wrapText="1" readingOrder="1"/>
    </xf>
    <xf numFmtId="0" fontId="25" fillId="0" borderId="3"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169" fontId="21" fillId="9" borderId="38" xfId="1" applyFont="1" applyFill="1" applyBorder="1" applyAlignment="1">
      <alignment horizontal="center" vertical="center" wrapText="1" readingOrder="1"/>
    </xf>
    <xf numFmtId="0" fontId="17" fillId="0" borderId="2" xfId="0" applyFont="1" applyBorder="1" applyAlignment="1">
      <alignment horizontal="center" vertical="center" wrapText="1"/>
    </xf>
    <xf numFmtId="169" fontId="21" fillId="9" borderId="23" xfId="1" applyFont="1" applyFill="1" applyBorder="1" applyAlignment="1">
      <alignment horizontal="center" vertical="center" wrapText="1" readingOrder="1"/>
    </xf>
    <xf numFmtId="0" fontId="17" fillId="0" borderId="9" xfId="0" applyFont="1" applyBorder="1" applyAlignment="1">
      <alignment horizontal="center" vertical="center" wrapText="1"/>
    </xf>
    <xf numFmtId="169" fontId="21" fillId="9" borderId="8" xfId="1" applyFont="1" applyFill="1" applyBorder="1" applyAlignment="1">
      <alignment horizontal="center" vertical="center" wrapText="1" readingOrder="1"/>
    </xf>
    <xf numFmtId="169" fontId="21" fillId="9" borderId="31" xfId="1" applyFont="1" applyFill="1" applyBorder="1" applyAlignment="1">
      <alignment horizontal="center" vertical="center" wrapText="1" readingOrder="1"/>
    </xf>
    <xf numFmtId="0" fontId="17" fillId="0" borderId="4" xfId="0" applyFont="1" applyBorder="1" applyAlignment="1">
      <alignment horizontal="center" vertical="center" wrapText="1"/>
    </xf>
    <xf numFmtId="0" fontId="22" fillId="4" borderId="1" xfId="0" applyFont="1" applyFill="1" applyBorder="1" applyAlignment="1">
      <alignment horizontal="center" vertical="center" wrapText="1" readingOrder="1"/>
    </xf>
    <xf numFmtId="0" fontId="22" fillId="4" borderId="8" xfId="0" applyFont="1" applyFill="1" applyBorder="1" applyAlignment="1">
      <alignment horizontal="center" vertical="center" wrapText="1" readingOrder="1"/>
    </xf>
    <xf numFmtId="0" fontId="22" fillId="4" borderId="31" xfId="0" applyFont="1" applyFill="1" applyBorder="1" applyAlignment="1">
      <alignment horizontal="center" vertical="center" wrapText="1" readingOrder="1"/>
    </xf>
    <xf numFmtId="171" fontId="22" fillId="6" borderId="33" xfId="0" applyNumberFormat="1" applyFont="1" applyFill="1" applyBorder="1" applyAlignment="1">
      <alignment horizontal="center" vertical="center" wrapText="1" readingOrder="1"/>
    </xf>
    <xf numFmtId="171" fontId="22" fillId="6" borderId="33" xfId="0" applyNumberFormat="1" applyFont="1" applyFill="1" applyBorder="1" applyAlignment="1">
      <alignment horizontal="center" vertical="center" readingOrder="1"/>
    </xf>
    <xf numFmtId="171" fontId="22" fillId="6" borderId="26" xfId="0" applyNumberFormat="1" applyFont="1" applyFill="1" applyBorder="1" applyAlignment="1">
      <alignment horizontal="center" vertical="center" readingOrder="1"/>
    </xf>
    <xf numFmtId="171" fontId="23" fillId="4" borderId="2" xfId="2" applyNumberFormat="1" applyFont="1" applyFill="1" applyBorder="1" applyAlignment="1">
      <alignment horizontal="right" vertical="center" wrapText="1" readingOrder="1"/>
    </xf>
    <xf numFmtId="171" fontId="23" fillId="4" borderId="35" xfId="2" applyNumberFormat="1" applyFont="1" applyFill="1" applyBorder="1" applyAlignment="1">
      <alignment horizontal="right" vertical="center" wrapText="1" readingOrder="1"/>
    </xf>
    <xf numFmtId="171" fontId="22" fillId="6" borderId="12" xfId="2" applyNumberFormat="1" applyFont="1" applyFill="1" applyBorder="1" applyAlignment="1">
      <alignment horizontal="right" vertical="center" readingOrder="1"/>
    </xf>
    <xf numFmtId="171" fontId="23" fillId="4" borderId="7" xfId="2" applyNumberFormat="1" applyFont="1" applyFill="1" applyBorder="1" applyAlignment="1">
      <alignment horizontal="right" vertical="center" wrapText="1" readingOrder="1"/>
    </xf>
    <xf numFmtId="171" fontId="23" fillId="4" borderId="9" xfId="2" applyNumberFormat="1" applyFont="1" applyFill="1" applyBorder="1" applyAlignment="1">
      <alignment horizontal="right" vertical="center" wrapText="1" readingOrder="1"/>
    </xf>
    <xf numFmtId="171" fontId="23" fillId="4" borderId="3" xfId="2" applyNumberFormat="1" applyFont="1" applyFill="1" applyBorder="1" applyAlignment="1">
      <alignment horizontal="right" vertical="center" wrapText="1" readingOrder="1"/>
    </xf>
    <xf numFmtId="171" fontId="23" fillId="4" borderId="4" xfId="2" applyNumberFormat="1" applyFont="1" applyFill="1" applyBorder="1" applyAlignment="1">
      <alignment horizontal="right" vertical="center" wrapText="1" readingOrder="1"/>
    </xf>
    <xf numFmtId="171" fontId="19" fillId="6" borderId="26" xfId="0" applyNumberFormat="1" applyFont="1" applyFill="1" applyBorder="1"/>
    <xf numFmtId="171" fontId="19" fillId="6" borderId="7" xfId="0" applyNumberFormat="1" applyFont="1" applyFill="1" applyBorder="1"/>
    <xf numFmtId="0" fontId="23" fillId="4" borderId="2" xfId="0" applyFont="1" applyFill="1" applyBorder="1" applyAlignment="1">
      <alignment horizontal="justify" vertical="center" wrapText="1" readingOrder="1"/>
    </xf>
    <xf numFmtId="0" fontId="23" fillId="4" borderId="3" xfId="0" applyFont="1" applyFill="1" applyBorder="1" applyAlignment="1">
      <alignment horizontal="justify" vertical="center" wrapText="1" readingOrder="1"/>
    </xf>
    <xf numFmtId="0" fontId="22" fillId="4" borderId="23" xfId="0" applyFont="1" applyFill="1" applyBorder="1" applyAlignment="1">
      <alignment horizontal="center" vertical="center" wrapText="1" readingOrder="1"/>
    </xf>
    <xf numFmtId="0" fontId="23" fillId="4" borderId="25" xfId="0" applyFont="1" applyFill="1" applyBorder="1" applyAlignment="1">
      <alignment horizontal="justify" vertical="center" wrapText="1" readingOrder="1"/>
    </xf>
    <xf numFmtId="171" fontId="23" fillId="4" borderId="25" xfId="2" applyNumberFormat="1" applyFont="1" applyFill="1" applyBorder="1" applyAlignment="1">
      <alignment horizontal="right" vertical="center" wrapText="1" readingOrder="1"/>
    </xf>
    <xf numFmtId="0" fontId="22" fillId="6" borderId="7" xfId="0" applyFont="1" applyFill="1" applyBorder="1" applyAlignment="1">
      <alignment horizontal="center" vertical="center" readingOrder="1"/>
    </xf>
    <xf numFmtId="0" fontId="22" fillId="3" borderId="7" xfId="0" applyFont="1" applyFill="1" applyBorder="1" applyAlignment="1">
      <alignment horizontal="center" vertical="center" readingOrder="1"/>
    </xf>
    <xf numFmtId="0" fontId="22" fillId="6" borderId="7" xfId="0" applyFont="1" applyFill="1" applyBorder="1" applyAlignment="1">
      <alignment horizontal="center" vertical="center" wrapText="1" readingOrder="1"/>
    </xf>
    <xf numFmtId="0" fontId="22" fillId="3" borderId="7" xfId="0" applyFont="1" applyFill="1" applyBorder="1" applyAlignment="1">
      <alignment horizontal="center" vertical="center" wrapText="1" readingOrder="1"/>
    </xf>
    <xf numFmtId="172" fontId="23" fillId="4" borderId="7" xfId="2" applyNumberFormat="1" applyFont="1" applyFill="1" applyBorder="1" applyAlignment="1">
      <alignment horizontal="right" vertical="center" wrapText="1" readingOrder="1"/>
    </xf>
    <xf numFmtId="172" fontId="23" fillId="4" borderId="7" xfId="2" applyNumberFormat="1" applyFont="1" applyFill="1" applyBorder="1" applyAlignment="1">
      <alignment horizontal="right" vertical="center" readingOrder="1"/>
    </xf>
    <xf numFmtId="172" fontId="23" fillId="7" borderId="7" xfId="2" applyNumberFormat="1" applyFont="1" applyFill="1" applyBorder="1" applyAlignment="1">
      <alignment horizontal="right" vertical="center" wrapText="1" readingOrder="1"/>
    </xf>
    <xf numFmtId="172" fontId="23" fillId="7" borderId="7" xfId="2" applyNumberFormat="1" applyFont="1" applyFill="1" applyBorder="1" applyAlignment="1">
      <alignment horizontal="right" vertical="center" readingOrder="1"/>
    </xf>
    <xf numFmtId="172" fontId="23" fillId="0" borderId="7" xfId="2" applyNumberFormat="1" applyFont="1" applyFill="1" applyBorder="1" applyAlignment="1">
      <alignment horizontal="right" vertical="center" wrapText="1" readingOrder="1"/>
    </xf>
    <xf numFmtId="172" fontId="23" fillId="0" borderId="7" xfId="2" applyNumberFormat="1" applyFont="1" applyFill="1" applyBorder="1" applyAlignment="1">
      <alignment horizontal="right" vertical="center" readingOrder="1"/>
    </xf>
    <xf numFmtId="0" fontId="35" fillId="8" borderId="12" xfId="0" applyFont="1" applyFill="1" applyBorder="1" applyAlignment="1">
      <alignment vertical="center" wrapText="1"/>
    </xf>
    <xf numFmtId="0" fontId="35" fillId="8" borderId="12" xfId="0" applyFont="1" applyFill="1" applyBorder="1" applyAlignment="1">
      <alignment horizontal="center" vertical="center" wrapText="1"/>
    </xf>
    <xf numFmtId="171" fontId="26" fillId="6" borderId="11" xfId="2" applyNumberFormat="1" applyFont="1" applyFill="1" applyBorder="1" applyAlignment="1">
      <alignment horizontal="right" vertical="center" readingOrder="1"/>
    </xf>
    <xf numFmtId="171" fontId="26" fillId="6" borderId="10" xfId="0" applyNumberFormat="1" applyFont="1" applyFill="1" applyBorder="1" applyAlignment="1">
      <alignment horizontal="center" vertical="center" readingOrder="1"/>
    </xf>
    <xf numFmtId="0" fontId="28" fillId="7" borderId="29" xfId="0" applyFont="1" applyFill="1" applyBorder="1" applyAlignment="1">
      <alignment horizontal="center"/>
    </xf>
    <xf numFmtId="0" fontId="17" fillId="0" borderId="3" xfId="0" applyFont="1" applyBorder="1" applyAlignment="1">
      <alignment horizontal="center" vertical="center"/>
    </xf>
    <xf numFmtId="0" fontId="25" fillId="4" borderId="7" xfId="0" applyFont="1" applyFill="1" applyBorder="1" applyAlignment="1">
      <alignment horizontal="justify" vertical="center" wrapText="1" readingOrder="1"/>
    </xf>
    <xf numFmtId="0" fontId="30" fillId="4" borderId="7" xfId="0" applyFont="1" applyFill="1" applyBorder="1" applyAlignment="1">
      <alignment horizontal="justify" vertical="center" wrapText="1" readingOrder="1"/>
    </xf>
    <xf numFmtId="0" fontId="10" fillId="0" borderId="7" xfId="0" applyFont="1" applyBorder="1" applyAlignment="1">
      <alignment horizontal="center" vertical="center"/>
    </xf>
    <xf numFmtId="0" fontId="13" fillId="2" borderId="24" xfId="0" applyFont="1" applyFill="1" applyBorder="1" applyAlignment="1">
      <alignment horizontal="center" vertical="center" wrapText="1" readingOrder="1"/>
    </xf>
    <xf numFmtId="0" fontId="38" fillId="7" borderId="7" xfId="0" applyFont="1" applyFill="1" applyBorder="1" applyAlignment="1">
      <alignment horizontal="center" vertical="center" wrapText="1"/>
    </xf>
    <xf numFmtId="0" fontId="39" fillId="7" borderId="9" xfId="0" applyFont="1" applyFill="1" applyBorder="1" applyAlignment="1">
      <alignment horizontal="center" vertical="center" wrapText="1"/>
    </xf>
    <xf numFmtId="0" fontId="41" fillId="4" borderId="7" xfId="0" applyFont="1" applyFill="1" applyBorder="1" applyAlignment="1">
      <alignment horizontal="justify" vertical="center" wrapText="1" readingOrder="1"/>
    </xf>
    <xf numFmtId="0" fontId="25" fillId="4" borderId="7" xfId="0" applyFont="1" applyFill="1" applyBorder="1" applyAlignment="1">
      <alignment horizontal="center" vertical="center" wrapText="1" readingOrder="1"/>
    </xf>
    <xf numFmtId="0" fontId="42" fillId="10" borderId="7" xfId="0" applyFont="1" applyFill="1" applyBorder="1" applyAlignment="1">
      <alignment horizontal="center" vertical="center" wrapText="1"/>
    </xf>
    <xf numFmtId="0" fontId="42" fillId="10" borderId="7" xfId="0" applyFont="1" applyFill="1" applyBorder="1"/>
    <xf numFmtId="0" fontId="10" fillId="0" borderId="7" xfId="0" applyFont="1" applyBorder="1"/>
    <xf numFmtId="164" fontId="10" fillId="0" borderId="7" xfId="0" applyNumberFormat="1" applyFont="1" applyBorder="1" applyAlignment="1">
      <alignment horizontal="center" vertical="center"/>
    </xf>
    <xf numFmtId="164" fontId="10" fillId="0" borderId="9" xfId="0" applyNumberFormat="1" applyFont="1" applyBorder="1" applyAlignment="1">
      <alignment horizontal="center" vertical="center"/>
    </xf>
    <xf numFmtId="0" fontId="43" fillId="0" borderId="7" xfId="0" applyFont="1" applyBorder="1" applyAlignment="1">
      <alignment vertical="center" wrapText="1"/>
    </xf>
    <xf numFmtId="0" fontId="42" fillId="0" borderId="7" xfId="0" applyFont="1" applyBorder="1" applyAlignment="1">
      <alignment horizontal="center" vertical="center" wrapText="1"/>
    </xf>
    <xf numFmtId="0" fontId="41" fillId="0" borderId="7" xfId="0" applyFont="1" applyBorder="1" applyAlignment="1">
      <alignment horizontal="justify" vertical="center" wrapText="1" readingOrder="1"/>
    </xf>
    <xf numFmtId="0" fontId="44" fillId="0" borderId="0" xfId="0" applyFont="1"/>
    <xf numFmtId="0" fontId="43" fillId="0" borderId="7" xfId="0" applyFont="1" applyBorder="1" applyAlignment="1">
      <alignment horizontal="center" vertical="center" wrapText="1"/>
    </xf>
    <xf numFmtId="0" fontId="40" fillId="7" borderId="8" xfId="0" applyFont="1" applyFill="1" applyBorder="1" applyAlignment="1">
      <alignment horizontal="center" vertical="center" wrapText="1"/>
    </xf>
    <xf numFmtId="0" fontId="39" fillId="7" borderId="7" xfId="0" applyFont="1" applyFill="1" applyBorder="1" applyAlignment="1">
      <alignment horizontal="center" vertical="center" wrapText="1"/>
    </xf>
    <xf numFmtId="43" fontId="21" fillId="9" borderId="8" xfId="5" applyFont="1" applyFill="1" applyBorder="1" applyAlignment="1">
      <alignment horizontal="center" vertical="center" wrapText="1" readingOrder="1"/>
    </xf>
    <xf numFmtId="0" fontId="15" fillId="0" borderId="7" xfId="0" applyFont="1" applyBorder="1" applyAlignment="1">
      <alignment horizontal="center" vertical="center" wrapText="1" readingOrder="1"/>
    </xf>
    <xf numFmtId="171" fontId="15" fillId="4" borderId="7" xfId="2" applyNumberFormat="1" applyFont="1" applyFill="1" applyBorder="1" applyAlignment="1">
      <alignment horizontal="right" vertical="center" wrapText="1" readingOrder="1"/>
    </xf>
    <xf numFmtId="171" fontId="15" fillId="4" borderId="9" xfId="2" applyNumberFormat="1" applyFont="1" applyFill="1" applyBorder="1" applyAlignment="1">
      <alignment horizontal="right" vertical="center" wrapText="1" readingOrder="1"/>
    </xf>
    <xf numFmtId="0" fontId="42" fillId="0" borderId="7" xfId="0" applyFont="1" applyBorder="1" applyAlignment="1">
      <alignment horizontal="center" vertical="center"/>
    </xf>
    <xf numFmtId="0" fontId="42" fillId="0" borderId="7" xfId="0" applyFont="1" applyBorder="1"/>
    <xf numFmtId="43" fontId="21" fillId="9" borderId="23" xfId="5" applyFont="1" applyFill="1" applyBorder="1" applyAlignment="1">
      <alignment vertical="center" wrapText="1" readingOrder="1"/>
    </xf>
    <xf numFmtId="0" fontId="41" fillId="4" borderId="3" xfId="0" applyFont="1" applyFill="1" applyBorder="1" applyAlignment="1">
      <alignment vertical="center" wrapText="1" readingOrder="1"/>
    </xf>
    <xf numFmtId="164" fontId="39" fillId="7" borderId="3" xfId="0" applyNumberFormat="1" applyFont="1" applyFill="1" applyBorder="1" applyAlignment="1">
      <alignment horizontal="center" vertical="center" wrapText="1"/>
    </xf>
    <xf numFmtId="164" fontId="37" fillId="7" borderId="3" xfId="0" applyNumberFormat="1" applyFont="1" applyFill="1" applyBorder="1" applyAlignment="1">
      <alignment horizontal="center" vertical="center" wrapText="1"/>
    </xf>
    <xf numFmtId="164" fontId="12" fillId="0" borderId="4" xfId="0" applyNumberFormat="1" applyFont="1" applyBorder="1" applyAlignment="1">
      <alignment horizontal="center" vertical="center"/>
    </xf>
    <xf numFmtId="164" fontId="10" fillId="0" borderId="0" xfId="0" applyNumberFormat="1" applyFont="1" applyAlignment="1">
      <alignment horizontal="center" vertical="center"/>
    </xf>
    <xf numFmtId="174" fontId="42" fillId="0" borderId="7" xfId="0" applyNumberFormat="1" applyFont="1" applyBorder="1" applyAlignment="1">
      <alignment horizontal="center" vertical="center" wrapText="1"/>
    </xf>
    <xf numFmtId="164" fontId="10" fillId="0" borderId="7" xfId="0" applyNumberFormat="1" applyFont="1" applyBorder="1" applyAlignment="1">
      <alignment horizontal="center"/>
    </xf>
    <xf numFmtId="0" fontId="40" fillId="7" borderId="7" xfId="0" applyFont="1" applyFill="1" applyBorder="1" applyAlignment="1">
      <alignment horizontal="center" vertical="center" wrapText="1"/>
    </xf>
    <xf numFmtId="9" fontId="49" fillId="4" borderId="7" xfId="8" applyFont="1" applyFill="1" applyBorder="1" applyAlignment="1">
      <alignment horizontal="center" vertical="center" wrapText="1" readingOrder="1"/>
    </xf>
    <xf numFmtId="9" fontId="10" fillId="0" borderId="0" xfId="8" applyFont="1" applyFill="1" applyBorder="1" applyAlignment="1">
      <alignment horizontal="center" vertical="center"/>
    </xf>
    <xf numFmtId="168" fontId="24" fillId="0" borderId="7" xfId="2" applyFont="1" applyFill="1" applyBorder="1" applyAlignment="1">
      <alignment horizontal="center" vertical="center" wrapText="1" readingOrder="1"/>
    </xf>
    <xf numFmtId="0" fontId="50" fillId="7" borderId="8" xfId="0" applyFont="1" applyFill="1" applyBorder="1" applyAlignment="1">
      <alignment horizontal="center" vertical="center" wrapText="1"/>
    </xf>
    <xf numFmtId="0" fontId="51" fillId="4" borderId="7" xfId="0" applyFont="1" applyFill="1" applyBorder="1" applyAlignment="1">
      <alignment horizontal="justify" vertical="center" wrapText="1" readingOrder="1"/>
    </xf>
    <xf numFmtId="0" fontId="51" fillId="4" borderId="7" xfId="0" applyFont="1" applyFill="1" applyBorder="1" applyAlignment="1">
      <alignment horizontal="center" vertical="center" wrapText="1" readingOrder="1"/>
    </xf>
    <xf numFmtId="0" fontId="51" fillId="0" borderId="7" xfId="0" applyFont="1" applyBorder="1" applyAlignment="1">
      <alignment horizontal="justify" vertical="center" wrapText="1" readingOrder="1"/>
    </xf>
    <xf numFmtId="0" fontId="27" fillId="4" borderId="35" xfId="0" applyFont="1" applyFill="1" applyBorder="1" applyAlignment="1">
      <alignment horizontal="center" vertical="center" wrapText="1" readingOrder="1"/>
    </xf>
    <xf numFmtId="0" fontId="27" fillId="4" borderId="9" xfId="0" applyFont="1" applyFill="1" applyBorder="1" applyAlignment="1">
      <alignment horizontal="center" vertical="center" wrapText="1" readingOrder="1"/>
    </xf>
    <xf numFmtId="0" fontId="50" fillId="7" borderId="24" xfId="0" applyFont="1" applyFill="1" applyBorder="1" applyAlignment="1">
      <alignment horizontal="center" vertical="center" wrapText="1"/>
    </xf>
    <xf numFmtId="0" fontId="38" fillId="7" borderId="10" xfId="0" applyFont="1" applyFill="1" applyBorder="1" applyAlignment="1">
      <alignment horizontal="center" vertical="center" wrapText="1"/>
    </xf>
    <xf numFmtId="0" fontId="53" fillId="4" borderId="7" xfId="0" applyFont="1" applyFill="1" applyBorder="1" applyAlignment="1">
      <alignment horizontal="justify" vertical="center" wrapText="1" readingOrder="1"/>
    </xf>
    <xf numFmtId="0" fontId="42" fillId="8" borderId="7" xfId="0" applyFont="1" applyFill="1" applyBorder="1"/>
    <xf numFmtId="0" fontId="42" fillId="8" borderId="7" xfId="0" applyFont="1" applyFill="1" applyBorder="1" applyAlignment="1">
      <alignment horizontal="center" vertical="center" wrapText="1"/>
    </xf>
    <xf numFmtId="164" fontId="10" fillId="0" borderId="10" xfId="0" applyNumberFormat="1" applyFont="1" applyBorder="1" applyAlignment="1">
      <alignment horizontal="center" vertical="center"/>
    </xf>
    <xf numFmtId="0" fontId="51" fillId="4" borderId="10" xfId="0" applyFont="1" applyFill="1" applyBorder="1" applyAlignment="1">
      <alignment horizontal="justify" vertical="center" wrapText="1" readingOrder="1"/>
    </xf>
    <xf numFmtId="0" fontId="42" fillId="4" borderId="7" xfId="0" applyFont="1" applyFill="1" applyBorder="1" applyAlignment="1">
      <alignment horizontal="center" vertical="center" wrapText="1"/>
    </xf>
    <xf numFmtId="0" fontId="50" fillId="7" borderId="40" xfId="0" applyFont="1" applyFill="1" applyBorder="1" applyAlignment="1">
      <alignment horizontal="center" vertical="center" wrapText="1"/>
    </xf>
    <xf numFmtId="0" fontId="27" fillId="4" borderId="7" xfId="0" applyFont="1" applyFill="1" applyBorder="1" applyAlignment="1">
      <alignment horizontal="justify" vertical="center" wrapText="1" readingOrder="1"/>
    </xf>
    <xf numFmtId="0" fontId="54" fillId="4" borderId="10" xfId="0" applyFont="1" applyFill="1" applyBorder="1" applyAlignment="1">
      <alignment horizontal="justify" vertical="center" readingOrder="1"/>
    </xf>
    <xf numFmtId="0" fontId="50" fillId="7" borderId="23" xfId="0" applyFont="1" applyFill="1" applyBorder="1" applyAlignment="1">
      <alignment horizontal="center" vertical="center" wrapText="1"/>
    </xf>
    <xf numFmtId="0" fontId="50" fillId="7" borderId="45" xfId="0" applyFont="1" applyFill="1" applyBorder="1" applyAlignment="1">
      <alignment horizontal="center" vertical="center" wrapText="1"/>
    </xf>
    <xf numFmtId="0" fontId="13" fillId="6" borderId="7" xfId="0" applyFont="1" applyFill="1" applyBorder="1" applyAlignment="1">
      <alignment horizontal="left" vertical="center" wrapText="1" readingOrder="1"/>
    </xf>
    <xf numFmtId="0" fontId="50" fillId="7" borderId="24" xfId="0" applyFont="1" applyFill="1" applyBorder="1" applyAlignment="1">
      <alignment vertical="center" wrapText="1"/>
    </xf>
    <xf numFmtId="164" fontId="10" fillId="11" borderId="9" xfId="0" applyNumberFormat="1" applyFont="1" applyFill="1" applyBorder="1" applyAlignment="1">
      <alignment horizontal="center" vertical="center"/>
    </xf>
    <xf numFmtId="0" fontId="6" fillId="0" borderId="0" xfId="0" applyFont="1" applyAlignment="1">
      <alignment horizontal="center" vertical="center" wrapText="1"/>
    </xf>
    <xf numFmtId="164" fontId="46" fillId="11" borderId="7" xfId="0" applyNumberFormat="1"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7" xfId="0" applyFont="1" applyBorder="1" applyAlignment="1">
      <alignment horizontal="left" vertical="center"/>
    </xf>
    <xf numFmtId="0" fontId="3" fillId="3" borderId="7" xfId="0" applyFont="1" applyFill="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xf>
    <xf numFmtId="0" fontId="1" fillId="6" borderId="7" xfId="0" applyFont="1" applyFill="1" applyBorder="1" applyAlignment="1">
      <alignment horizontal="center"/>
    </xf>
    <xf numFmtId="0" fontId="1" fillId="3" borderId="7" xfId="0" applyFont="1" applyFill="1" applyBorder="1" applyAlignment="1">
      <alignment horizontal="center" vertical="center"/>
    </xf>
    <xf numFmtId="0" fontId="1" fillId="6" borderId="7" xfId="0" applyFont="1" applyFill="1" applyBorder="1" applyAlignment="1">
      <alignment horizontal="center" vertical="center"/>
    </xf>
    <xf numFmtId="0" fontId="50" fillId="7" borderId="44"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8" xfId="0" applyFont="1" applyFill="1" applyBorder="1" applyAlignment="1">
      <alignment horizontal="center" vertical="center" wrapText="1"/>
    </xf>
    <xf numFmtId="0" fontId="50" fillId="7" borderId="24"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37" xfId="0" applyFont="1" applyFill="1" applyBorder="1" applyAlignment="1">
      <alignment horizontal="center" vertical="center" wrapText="1"/>
    </xf>
    <xf numFmtId="0" fontId="40" fillId="7" borderId="8"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47" fillId="7" borderId="2"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7" fillId="7" borderId="35" xfId="0" applyFont="1" applyFill="1" applyBorder="1" applyAlignment="1">
      <alignment horizontal="center" vertical="center" wrapText="1"/>
    </xf>
    <xf numFmtId="0" fontId="48" fillId="4" borderId="8" xfId="0" applyFont="1" applyFill="1" applyBorder="1" applyAlignment="1">
      <alignment horizontal="center" vertical="center" wrapText="1"/>
    </xf>
    <xf numFmtId="0" fontId="48" fillId="4" borderId="7" xfId="0" applyFont="1" applyFill="1" applyBorder="1" applyAlignment="1">
      <alignment horizontal="center" vertical="center"/>
    </xf>
    <xf numFmtId="0" fontId="48" fillId="4" borderId="10" xfId="0" applyFont="1" applyFill="1" applyBorder="1" applyAlignment="1">
      <alignment horizontal="center" vertical="center"/>
    </xf>
    <xf numFmtId="0" fontId="48" fillId="4" borderId="9" xfId="0" applyFont="1" applyFill="1" applyBorder="1" applyAlignment="1">
      <alignment horizontal="center" vertical="center"/>
    </xf>
    <xf numFmtId="0" fontId="48" fillId="4" borderId="8" xfId="0" applyFont="1" applyFill="1" applyBorder="1" applyAlignment="1">
      <alignment horizontal="right" vertical="center" wrapText="1"/>
    </xf>
    <xf numFmtId="0" fontId="48" fillId="4" borderId="7" xfId="0" applyFont="1" applyFill="1" applyBorder="1" applyAlignment="1">
      <alignment horizontal="right" vertical="center"/>
    </xf>
    <xf numFmtId="0" fontId="48" fillId="4" borderId="10" xfId="0" applyFont="1" applyFill="1" applyBorder="1" applyAlignment="1">
      <alignment horizontal="right" vertical="center"/>
    </xf>
    <xf numFmtId="0" fontId="48" fillId="4" borderId="9" xfId="0" applyFont="1" applyFill="1" applyBorder="1" applyAlignment="1">
      <alignment horizontal="right" vertical="center"/>
    </xf>
    <xf numFmtId="0" fontId="48" fillId="4" borderId="7" xfId="0" applyFont="1" applyFill="1" applyBorder="1" applyAlignment="1">
      <alignment horizontal="center" vertical="center" wrapText="1"/>
    </xf>
    <xf numFmtId="0" fontId="48" fillId="4" borderId="10" xfId="0" applyFont="1" applyFill="1" applyBorder="1" applyAlignment="1">
      <alignment horizontal="center" vertical="center" wrapText="1"/>
    </xf>
    <xf numFmtId="0" fontId="48" fillId="4" borderId="9" xfId="0" applyFont="1" applyFill="1" applyBorder="1" applyAlignment="1">
      <alignment horizontal="center" vertical="center" wrapText="1"/>
    </xf>
    <xf numFmtId="0" fontId="48" fillId="4" borderId="40"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4" borderId="41" xfId="0" applyFont="1" applyFill="1" applyBorder="1" applyAlignment="1">
      <alignment horizontal="center" vertical="center" wrapText="1"/>
    </xf>
    <xf numFmtId="0" fontId="38" fillId="7" borderId="10" xfId="0" applyFont="1" applyFill="1" applyBorder="1" applyAlignment="1">
      <alignment horizontal="center" vertical="center" wrapText="1"/>
    </xf>
    <xf numFmtId="0" fontId="38" fillId="7" borderId="11" xfId="0" applyFont="1" applyFill="1" applyBorder="1" applyAlignment="1">
      <alignment horizontal="center" vertical="center" wrapText="1"/>
    </xf>
    <xf numFmtId="0" fontId="38" fillId="7" borderId="41"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6" xfId="0" applyFont="1" applyFill="1" applyBorder="1" applyAlignment="1">
      <alignment horizontal="center" vertical="center" wrapText="1"/>
    </xf>
    <xf numFmtId="0" fontId="15" fillId="2" borderId="42" xfId="0" applyFont="1" applyFill="1" applyBorder="1" applyAlignment="1">
      <alignment horizontal="center" vertical="center" wrapText="1" readingOrder="1"/>
    </xf>
    <xf numFmtId="0" fontId="15" fillId="2" borderId="0" xfId="0" applyFont="1" applyFill="1" applyAlignment="1">
      <alignment horizontal="center" vertical="center" wrapText="1" readingOrder="1"/>
    </xf>
    <xf numFmtId="0" fontId="50" fillId="7" borderId="45"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4" fillId="2" borderId="8" xfId="0" applyFont="1" applyFill="1" applyBorder="1" applyAlignment="1">
      <alignment horizontal="center" vertical="center" wrapText="1" readingOrder="1"/>
    </xf>
    <xf numFmtId="0" fontId="13" fillId="6" borderId="25" xfId="0" applyFont="1" applyFill="1" applyBorder="1" applyAlignment="1">
      <alignment horizontal="center" vertical="center" readingOrder="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3" fillId="6" borderId="7" xfId="0" applyFont="1" applyFill="1" applyBorder="1" applyAlignment="1">
      <alignment horizontal="left" vertical="center" wrapText="1" readingOrder="1"/>
    </xf>
    <xf numFmtId="0" fontId="13" fillId="6" borderId="7" xfId="0" applyFont="1" applyFill="1" applyBorder="1" applyAlignment="1">
      <alignment horizontal="center" vertical="center" readingOrder="1"/>
    </xf>
    <xf numFmtId="0" fontId="12"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0" fillId="0" borderId="7" xfId="0" applyFont="1" applyBorder="1" applyAlignment="1">
      <alignment horizontal="center" vertical="center"/>
    </xf>
    <xf numFmtId="0" fontId="27" fillId="6" borderId="7" xfId="0" applyFont="1" applyFill="1" applyBorder="1" applyAlignment="1">
      <alignment horizontal="justify" vertical="center" wrapText="1" readingOrder="1"/>
    </xf>
    <xf numFmtId="0" fontId="50" fillId="7" borderId="13" xfId="0" applyFont="1" applyFill="1" applyBorder="1" applyAlignment="1">
      <alignment horizontal="center" vertical="center" wrapText="1"/>
    </xf>
    <xf numFmtId="0" fontId="50" fillId="7" borderId="0" xfId="0" applyFont="1" applyFill="1" applyAlignment="1">
      <alignment horizontal="center" vertical="center" wrapText="1"/>
    </xf>
    <xf numFmtId="0" fontId="12" fillId="6" borderId="45"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21" xfId="0" applyFont="1" applyFill="1" applyBorder="1" applyAlignment="1">
      <alignment horizontal="center" vertical="center"/>
    </xf>
    <xf numFmtId="0" fontId="50" fillId="7" borderId="23" xfId="0" applyFont="1" applyFill="1" applyBorder="1" applyAlignment="1">
      <alignment horizontal="center" vertical="center" wrapText="1"/>
    </xf>
    <xf numFmtId="0" fontId="13" fillId="2" borderId="24" xfId="0" applyFont="1" applyFill="1" applyBorder="1" applyAlignment="1">
      <alignment horizontal="center" vertical="center" wrapText="1" readingOrder="1"/>
    </xf>
    <xf numFmtId="0" fontId="26" fillId="0" borderId="14" xfId="0" applyFont="1" applyBorder="1" applyAlignment="1">
      <alignment horizontal="left" vertical="center" wrapText="1" readingOrder="1"/>
    </xf>
    <xf numFmtId="0" fontId="26" fillId="0" borderId="17" xfId="0" applyFont="1" applyBorder="1" applyAlignment="1">
      <alignment horizontal="left" vertical="center" wrapText="1" readingOrder="1"/>
    </xf>
    <xf numFmtId="0" fontId="26" fillId="0" borderId="14" xfId="0" applyFont="1" applyBorder="1" applyAlignment="1">
      <alignment horizontal="center" vertical="center" wrapText="1" readingOrder="1"/>
    </xf>
    <xf numFmtId="0" fontId="26" fillId="0" borderId="15" xfId="0" applyFont="1" applyBorder="1" applyAlignment="1">
      <alignment horizontal="center" vertical="center" wrapText="1" readingOrder="1"/>
    </xf>
    <xf numFmtId="0" fontId="26" fillId="0" borderId="32" xfId="0" applyFont="1" applyBorder="1" applyAlignment="1">
      <alignment horizontal="center" vertical="center" wrapText="1" readingOrder="1"/>
    </xf>
    <xf numFmtId="0" fontId="26" fillId="6" borderId="8" xfId="0" applyFont="1" applyFill="1" applyBorder="1" applyAlignment="1">
      <alignment horizontal="center" vertical="center" readingOrder="1"/>
    </xf>
    <xf numFmtId="0" fontId="26" fillId="6" borderId="7" xfId="0" applyFont="1" applyFill="1" applyBorder="1" applyAlignment="1">
      <alignment horizontal="center" vertical="center" wrapText="1" readingOrder="1"/>
    </xf>
    <xf numFmtId="0" fontId="26" fillId="6" borderId="25" xfId="0" applyFont="1" applyFill="1" applyBorder="1" applyAlignment="1">
      <alignment horizontal="center" vertical="center" wrapText="1" readingOrder="1"/>
    </xf>
    <xf numFmtId="171" fontId="26" fillId="6" borderId="7" xfId="0" applyNumberFormat="1" applyFont="1" applyFill="1" applyBorder="1" applyAlignment="1">
      <alignment horizontal="center" vertical="center" wrapText="1" readingOrder="1"/>
    </xf>
    <xf numFmtId="171" fontId="26" fillId="6" borderId="9" xfId="0" applyNumberFormat="1" applyFont="1" applyFill="1" applyBorder="1" applyAlignment="1">
      <alignment horizontal="center" vertical="center" wrapText="1" readingOrder="1"/>
    </xf>
    <xf numFmtId="0" fontId="45" fillId="7" borderId="31" xfId="0" applyFont="1" applyFill="1" applyBorder="1" applyAlignment="1">
      <alignment horizontal="center" vertical="center" wrapText="1"/>
    </xf>
    <xf numFmtId="0" fontId="45" fillId="7" borderId="3" xfId="0" applyFont="1" applyFill="1" applyBorder="1" applyAlignment="1">
      <alignment horizontal="center" vertical="center" wrapText="1"/>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41" fillId="0" borderId="25" xfId="0" applyFont="1" applyBorder="1" applyAlignment="1">
      <alignment horizontal="center" vertical="center" wrapText="1" readingOrder="1"/>
    </xf>
    <xf numFmtId="0" fontId="41" fillId="0" borderId="33" xfId="0" applyFont="1" applyBorder="1" applyAlignment="1">
      <alignment horizontal="center" vertical="center" wrapText="1" readingOrder="1"/>
    </xf>
    <xf numFmtId="0" fontId="41" fillId="0" borderId="26" xfId="0" applyFont="1" applyBorder="1" applyAlignment="1">
      <alignment horizontal="center" vertical="center" wrapText="1" readingOrder="1"/>
    </xf>
    <xf numFmtId="0" fontId="39" fillId="7" borderId="9" xfId="0" applyFont="1" applyFill="1" applyBorder="1" applyAlignment="1">
      <alignment horizontal="center" vertical="center" wrapText="1"/>
    </xf>
    <xf numFmtId="0" fontId="45" fillId="7" borderId="8"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0" fillId="7" borderId="23" xfId="0" applyFont="1" applyFill="1" applyBorder="1" applyAlignment="1">
      <alignment horizontal="center" vertical="center" wrapText="1"/>
    </xf>
    <xf numFmtId="0" fontId="40" fillId="7" borderId="24" xfId="0" applyFont="1" applyFill="1" applyBorder="1" applyAlignment="1">
      <alignment horizontal="center" vertical="center" wrapText="1"/>
    </xf>
    <xf numFmtId="0" fontId="41" fillId="4" borderId="7" xfId="0" applyFont="1" applyFill="1" applyBorder="1" applyAlignment="1">
      <alignment horizontal="center" vertical="center" wrapText="1" readingOrder="1"/>
    </xf>
    <xf numFmtId="0" fontId="41" fillId="0" borderId="7" xfId="0" applyFont="1" applyBorder="1" applyAlignment="1">
      <alignment horizontal="center" vertical="center" wrapText="1" readingOrder="1"/>
    </xf>
    <xf numFmtId="0" fontId="41" fillId="4" borderId="7" xfId="0" applyFont="1" applyFill="1" applyBorder="1" applyAlignment="1">
      <alignment horizontal="justify" vertical="center" wrapText="1" readingOrder="1"/>
    </xf>
    <xf numFmtId="0" fontId="41" fillId="4" borderId="25" xfId="0" applyFont="1" applyFill="1" applyBorder="1" applyAlignment="1">
      <alignment horizontal="center" vertical="center" wrapText="1" readingOrder="1"/>
    </xf>
    <xf numFmtId="0" fontId="41" fillId="4" borderId="33" xfId="0" applyFont="1" applyFill="1" applyBorder="1" applyAlignment="1">
      <alignment horizontal="center" vertical="center" wrapText="1" readingOrder="1"/>
    </xf>
    <xf numFmtId="0" fontId="41" fillId="4" borderId="26" xfId="0" applyFont="1" applyFill="1" applyBorder="1" applyAlignment="1">
      <alignment horizontal="center" vertical="center" wrapText="1" readingOrder="1"/>
    </xf>
    <xf numFmtId="0" fontId="40" fillId="7" borderId="8" xfId="0" applyFont="1" applyFill="1" applyBorder="1" applyAlignment="1">
      <alignment horizontal="left" vertical="center" wrapText="1"/>
    </xf>
    <xf numFmtId="0" fontId="40" fillId="7" borderId="43"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35"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8" xfId="0" applyFont="1" applyFill="1" applyBorder="1" applyAlignment="1">
      <alignment horizontal="right" vertical="center" wrapText="1"/>
    </xf>
    <xf numFmtId="0" fontId="19" fillId="4" borderId="7" xfId="0" applyFont="1" applyFill="1" applyBorder="1" applyAlignment="1">
      <alignment horizontal="right" vertical="center"/>
    </xf>
    <xf numFmtId="0" fontId="19" fillId="4" borderId="9" xfId="0" applyFont="1" applyFill="1" applyBorder="1" applyAlignment="1">
      <alignment horizontal="right" vertical="center"/>
    </xf>
    <xf numFmtId="0" fontId="19" fillId="4" borderId="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24" fillId="0" borderId="10" xfId="0" applyFont="1" applyBorder="1" applyAlignment="1">
      <alignment horizontal="left" vertical="top" wrapText="1" readingOrder="1"/>
    </xf>
    <xf numFmtId="0" fontId="24" fillId="0" borderId="11" xfId="0" applyFont="1" applyBorder="1" applyAlignment="1">
      <alignment horizontal="left" vertical="top" readingOrder="1"/>
    </xf>
    <xf numFmtId="0" fontId="24" fillId="0" borderId="12" xfId="0" applyFont="1" applyBorder="1" applyAlignment="1">
      <alignment horizontal="left" vertical="top" readingOrder="1"/>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8"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7" xfId="0" applyFont="1" applyBorder="1" applyAlignment="1">
      <alignment horizontal="center" vertical="center"/>
    </xf>
    <xf numFmtId="0" fontId="22" fillId="0" borderId="7" xfId="0" applyFont="1" applyBorder="1" applyAlignment="1">
      <alignment horizontal="justify" vertical="center" wrapText="1" readingOrder="1"/>
    </xf>
    <xf numFmtId="0" fontId="22" fillId="2" borderId="1" xfId="0" applyFont="1" applyFill="1" applyBorder="1" applyAlignment="1">
      <alignment horizontal="center" vertical="center" wrapText="1" readingOrder="1"/>
    </xf>
    <xf numFmtId="0" fontId="22" fillId="2" borderId="8" xfId="0" applyFont="1" applyFill="1" applyBorder="1" applyAlignment="1">
      <alignment horizontal="center" vertical="center" wrapText="1" readingOrder="1"/>
    </xf>
    <xf numFmtId="0" fontId="22" fillId="2" borderId="31" xfId="0" applyFont="1" applyFill="1" applyBorder="1" applyAlignment="1">
      <alignment horizontal="center" vertical="center" wrapText="1" readingOrder="1"/>
    </xf>
    <xf numFmtId="0" fontId="22" fillId="2" borderId="16" xfId="0" applyFont="1" applyFill="1" applyBorder="1" applyAlignment="1">
      <alignment horizontal="center" vertical="center" wrapText="1" readingOrder="1"/>
    </xf>
    <xf numFmtId="0" fontId="22" fillId="2" borderId="6" xfId="0" applyFont="1" applyFill="1" applyBorder="1" applyAlignment="1">
      <alignment horizontal="center" vertical="center" wrapText="1" readingOrder="1"/>
    </xf>
    <xf numFmtId="0" fontId="22" fillId="2" borderId="28" xfId="0" applyFont="1" applyFill="1" applyBorder="1" applyAlignment="1">
      <alignment horizontal="center" vertical="center" wrapText="1" readingOrder="1"/>
    </xf>
    <xf numFmtId="0" fontId="24" fillId="2" borderId="26" xfId="0" applyFont="1" applyFill="1" applyBorder="1" applyAlignment="1">
      <alignment horizontal="left" vertical="center" wrapText="1" readingOrder="1"/>
    </xf>
    <xf numFmtId="0" fontId="24" fillId="2" borderId="7" xfId="0" applyFont="1" applyFill="1" applyBorder="1" applyAlignment="1">
      <alignment horizontal="left" vertical="center" wrapText="1" readingOrder="1"/>
    </xf>
    <xf numFmtId="0" fontId="21" fillId="2" borderId="27" xfId="0" applyFont="1" applyFill="1" applyBorder="1" applyAlignment="1">
      <alignment horizontal="left" vertical="center" wrapText="1" readingOrder="1"/>
    </xf>
    <xf numFmtId="0" fontId="21" fillId="2" borderId="0" xfId="0" applyFont="1" applyFill="1" applyAlignment="1">
      <alignment horizontal="left" vertical="center" wrapText="1" readingOrder="1"/>
    </xf>
    <xf numFmtId="0" fontId="21" fillId="2" borderId="37" xfId="0" applyFont="1" applyFill="1" applyBorder="1" applyAlignment="1">
      <alignment horizontal="left" vertical="center" wrapText="1" readingOrder="1"/>
    </xf>
    <xf numFmtId="0" fontId="21" fillId="2" borderId="22" xfId="0" applyFont="1" applyFill="1" applyBorder="1" applyAlignment="1">
      <alignment horizontal="left" vertical="center" wrapText="1" readingOrder="1"/>
    </xf>
    <xf numFmtId="0" fontId="21" fillId="2" borderId="18" xfId="0" applyFont="1" applyFill="1" applyBorder="1" applyAlignment="1">
      <alignment horizontal="left" vertical="center" wrapText="1" readingOrder="1"/>
    </xf>
    <xf numFmtId="0" fontId="21" fillId="2" borderId="19" xfId="0" applyFont="1" applyFill="1" applyBorder="1" applyAlignment="1">
      <alignment horizontal="left" vertical="center" wrapText="1" readingOrder="1"/>
    </xf>
    <xf numFmtId="0" fontId="19" fillId="6" borderId="10" xfId="0" applyFont="1" applyFill="1" applyBorder="1" applyAlignment="1">
      <alignment horizontal="right"/>
    </xf>
    <xf numFmtId="0" fontId="19" fillId="6" borderId="18" xfId="0" applyFont="1" applyFill="1" applyBorder="1" applyAlignment="1">
      <alignment horizontal="right"/>
    </xf>
    <xf numFmtId="171" fontId="26" fillId="6" borderId="10" xfId="0" applyNumberFormat="1" applyFont="1" applyFill="1" applyBorder="1" applyAlignment="1">
      <alignment horizontal="center" vertical="center" wrapText="1" readingOrder="1"/>
    </xf>
    <xf numFmtId="171" fontId="26" fillId="6" borderId="11" xfId="0" applyNumberFormat="1" applyFont="1" applyFill="1" applyBorder="1" applyAlignment="1">
      <alignment horizontal="center" vertical="center" wrapText="1" readingOrder="1"/>
    </xf>
    <xf numFmtId="171" fontId="26" fillId="6" borderId="12" xfId="0" applyNumberFormat="1" applyFont="1" applyFill="1" applyBorder="1" applyAlignment="1">
      <alignment horizontal="center" vertical="center" wrapText="1" readingOrder="1"/>
    </xf>
    <xf numFmtId="0" fontId="22" fillId="6" borderId="25" xfId="0" applyFont="1" applyFill="1" applyBorder="1" applyAlignment="1">
      <alignment horizontal="center" vertical="center" wrapText="1" readingOrder="1"/>
    </xf>
    <xf numFmtId="0" fontId="22" fillId="6" borderId="33" xfId="0" applyFont="1" applyFill="1" applyBorder="1" applyAlignment="1">
      <alignment horizontal="center" vertical="center" wrapText="1" readingOrder="1"/>
    </xf>
    <xf numFmtId="0" fontId="22" fillId="6" borderId="25" xfId="0" applyFont="1" applyFill="1" applyBorder="1" applyAlignment="1">
      <alignment horizontal="center" vertical="center" readingOrder="1"/>
    </xf>
    <xf numFmtId="0" fontId="22" fillId="6" borderId="26" xfId="0" applyFont="1" applyFill="1" applyBorder="1" applyAlignment="1">
      <alignment horizontal="center" vertical="center" readingOrder="1"/>
    </xf>
    <xf numFmtId="0" fontId="22" fillId="2" borderId="20" xfId="0" applyFont="1" applyFill="1" applyBorder="1" applyAlignment="1">
      <alignment horizontal="center" vertical="center" wrapText="1" readingOrder="1"/>
    </xf>
    <xf numFmtId="0" fontId="22" fillId="2" borderId="27" xfId="0" applyFont="1" applyFill="1" applyBorder="1" applyAlignment="1">
      <alignment horizontal="center" vertical="center" wrapText="1" readingOrder="1"/>
    </xf>
    <xf numFmtId="0" fontId="32" fillId="2" borderId="20"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171" fontId="19" fillId="0" borderId="25" xfId="0" applyNumberFormat="1" applyFont="1" applyBorder="1" applyAlignment="1">
      <alignment horizontal="center" vertical="center"/>
    </xf>
    <xf numFmtId="171" fontId="19" fillId="0" borderId="26" xfId="0" applyNumberFormat="1" applyFont="1" applyBorder="1" applyAlignment="1">
      <alignment horizontal="center" vertical="center"/>
    </xf>
    <xf numFmtId="0" fontId="22" fillId="6" borderId="7" xfId="0" applyFont="1" applyFill="1" applyBorder="1" applyAlignment="1">
      <alignment horizontal="left" vertical="center" wrapText="1" readingOrder="1"/>
    </xf>
    <xf numFmtId="0" fontId="22" fillId="6" borderId="7" xfId="0" applyFont="1" applyFill="1" applyBorder="1" applyAlignment="1">
      <alignment horizontal="center" vertical="center" readingOrder="1"/>
    </xf>
    <xf numFmtId="171" fontId="19" fillId="0" borderId="20" xfId="0" applyNumberFormat="1" applyFont="1" applyBorder="1" applyAlignment="1">
      <alignment horizontal="center" vertical="center" wrapText="1"/>
    </xf>
    <xf numFmtId="171" fontId="19" fillId="0" borderId="21" xfId="0" applyNumberFormat="1" applyFont="1" applyBorder="1" applyAlignment="1">
      <alignment horizontal="center" vertical="center" wrapText="1"/>
    </xf>
    <xf numFmtId="171" fontId="19" fillId="0" borderId="22" xfId="0" applyNumberFormat="1" applyFont="1" applyBorder="1" applyAlignment="1">
      <alignment horizontal="center" vertical="center" wrapText="1"/>
    </xf>
    <xf numFmtId="171" fontId="19" fillId="0" borderId="19" xfId="0" applyNumberFormat="1" applyFont="1" applyBorder="1" applyAlignment="1">
      <alignment horizontal="center" vertical="center" wrapText="1"/>
    </xf>
    <xf numFmtId="173" fontId="22" fillId="6" borderId="7" xfId="0" applyNumberFormat="1" applyFont="1" applyFill="1" applyBorder="1" applyAlignment="1">
      <alignment horizontal="center" vertical="center" wrapText="1" readingOrder="1"/>
    </xf>
    <xf numFmtId="0" fontId="22" fillId="2" borderId="7" xfId="0" applyFont="1" applyFill="1" applyBorder="1" applyAlignment="1">
      <alignment horizontal="center" vertical="center" wrapText="1" readingOrder="1"/>
    </xf>
    <xf numFmtId="0" fontId="22" fillId="6" borderId="10" xfId="0" applyFont="1" applyFill="1" applyBorder="1" applyAlignment="1">
      <alignment horizontal="center" vertical="center" wrapText="1" readingOrder="1"/>
    </xf>
    <xf numFmtId="0" fontId="22" fillId="6" borderId="11" xfId="0" applyFont="1" applyFill="1" applyBorder="1" applyAlignment="1">
      <alignment horizontal="center" vertical="center" wrapText="1" readingOrder="1"/>
    </xf>
    <xf numFmtId="0" fontId="22" fillId="6" borderId="12" xfId="0" applyFont="1" applyFill="1" applyBorder="1" applyAlignment="1">
      <alignment horizontal="center" vertical="center" wrapText="1" readingOrder="1"/>
    </xf>
    <xf numFmtId="0" fontId="32" fillId="2" borderId="7" xfId="0" applyFont="1" applyFill="1" applyBorder="1" applyAlignment="1">
      <alignment horizontal="center" vertical="center" wrapText="1"/>
    </xf>
    <xf numFmtId="173" fontId="19" fillId="0" borderId="7" xfId="0" applyNumberFormat="1" applyFont="1" applyBorder="1" applyAlignment="1">
      <alignment horizontal="center" vertical="center"/>
    </xf>
    <xf numFmtId="0" fontId="22" fillId="6" borderId="7" xfId="0" applyFont="1" applyFill="1" applyBorder="1" applyAlignment="1">
      <alignment horizontal="center" vertical="center" wrapText="1" readingOrder="1"/>
    </xf>
    <xf numFmtId="0" fontId="17" fillId="0" borderId="7" xfId="0" applyFont="1" applyBorder="1" applyAlignment="1">
      <alignment horizontal="center" vertical="center"/>
    </xf>
    <xf numFmtId="0" fontId="22" fillId="6" borderId="7" xfId="0" applyFont="1" applyFill="1" applyBorder="1" applyAlignment="1">
      <alignment vertical="center" wrapText="1" readingOrder="1"/>
    </xf>
    <xf numFmtId="173" fontId="19" fillId="0" borderId="7" xfId="0" applyNumberFormat="1" applyFont="1" applyBorder="1" applyAlignment="1">
      <alignment horizontal="center" vertical="center" wrapText="1"/>
    </xf>
    <xf numFmtId="173" fontId="22" fillId="3" borderId="7" xfId="0" applyNumberFormat="1" applyFont="1" applyFill="1" applyBorder="1" applyAlignment="1">
      <alignment horizontal="center" vertical="center" wrapText="1" readingOrder="1"/>
    </xf>
    <xf numFmtId="0" fontId="35" fillId="8" borderId="23" xfId="0" applyFont="1" applyFill="1" applyBorder="1" applyAlignment="1">
      <alignment horizontal="center" vertical="center" wrapText="1"/>
    </xf>
    <xf numFmtId="0" fontId="35" fillId="8" borderId="24"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33" fillId="7" borderId="15" xfId="0" applyFont="1" applyFill="1" applyBorder="1" applyAlignment="1">
      <alignment horizontal="center" vertical="center" wrapText="1"/>
    </xf>
    <xf numFmtId="0" fontId="28" fillId="7" borderId="28" xfId="0" applyFont="1" applyFill="1" applyBorder="1" applyAlignment="1">
      <alignment horizontal="center"/>
    </xf>
    <xf numFmtId="0" fontId="28" fillId="7" borderId="29" xfId="0" applyFont="1" applyFill="1" applyBorder="1" applyAlignment="1">
      <alignment horizontal="center"/>
    </xf>
  </cellXfs>
  <cellStyles count="38">
    <cellStyle name="Millares" xfId="1" builtinId="3"/>
    <cellStyle name="Millares [0] 2" xfId="13" xr:uid="{48339BF7-B92E-462D-BA3D-6ED171A6A8A0}"/>
    <cellStyle name="Millares 10" xfId="28" xr:uid="{E4A7DD49-2DFD-4710-908E-4B95FAB4D6B4}"/>
    <cellStyle name="Millares 11" xfId="27" xr:uid="{61161B33-771D-46E0-AF5D-8BFA2903C2C8}"/>
    <cellStyle name="Millares 12" xfId="30" xr:uid="{F11A89BC-A916-490E-A5DB-6915FF8F21EE}"/>
    <cellStyle name="Millares 13" xfId="26" xr:uid="{1CFD23B0-9B9A-4087-A02C-3F0D6234366F}"/>
    <cellStyle name="Millares 14" xfId="31" xr:uid="{9D8A8231-F9A6-4229-9548-7DC0D8FF3A4F}"/>
    <cellStyle name="Millares 15" xfId="32" xr:uid="{7600E5EB-F51B-4822-BE13-C38DA64BCDB0}"/>
    <cellStyle name="Millares 16" xfId="33" xr:uid="{A20AC270-7693-4C38-97F2-44D1DC2803B4}"/>
    <cellStyle name="Millares 17" xfId="20" xr:uid="{94288037-68E3-4362-B1A7-37FF088ABDAB}"/>
    <cellStyle name="Millares 18" xfId="34" xr:uid="{640ABB9D-DC9D-488D-9167-77B032E6C997}"/>
    <cellStyle name="Millares 19" xfId="35" xr:uid="{53601C05-C878-4BEB-9042-891849A7882E}"/>
    <cellStyle name="Millares 2" xfId="5" xr:uid="{00000000-0005-0000-0000-000001000000}"/>
    <cellStyle name="Millares 2 2" xfId="11" xr:uid="{4FBF9DCF-323F-455F-A1F0-59F425BAEF2F}"/>
    <cellStyle name="Millares 20" xfId="36" xr:uid="{8AFB850C-E031-43AB-B494-02E742F6CA73}"/>
    <cellStyle name="Millares 21" xfId="37" xr:uid="{C8272D18-48DA-40F9-8D43-1EB45984D038}"/>
    <cellStyle name="Millares 22" xfId="29" xr:uid="{02A56D68-8608-4752-B2DF-B7F45C7ACFF5}"/>
    <cellStyle name="Millares 3" xfId="10" xr:uid="{B471DFB2-9CD6-4083-B596-774A47DDE595}"/>
    <cellStyle name="Millares 4" xfId="14" xr:uid="{5409A523-3152-46F4-B802-458DB1847619}"/>
    <cellStyle name="Millares 5" xfId="21" xr:uid="{F3980CC1-AB89-4C74-956E-BACAF57B9E70}"/>
    <cellStyle name="Millares 6" xfId="22" xr:uid="{A9BD9948-FEF7-426B-956D-CC854EE97051}"/>
    <cellStyle name="Millares 7" xfId="23" xr:uid="{26E7A8C2-CAB2-4AFF-93A7-8EFE198527AA}"/>
    <cellStyle name="Millares 8" xfId="24" xr:uid="{8A8B0C14-CE7A-4F09-8F71-0BA04B73CC71}"/>
    <cellStyle name="Millares 9" xfId="25" xr:uid="{866B43CF-DB7E-4E08-9318-7C4D2CA39949}"/>
    <cellStyle name="Moneda" xfId="2" builtinId="4"/>
    <cellStyle name="Moneda [0] 2" xfId="6" xr:uid="{00000000-0005-0000-0000-000004000000}"/>
    <cellStyle name="Moneda [0] 2 2" xfId="12" xr:uid="{DB6D6FA8-C3E7-4097-9FD4-45BDB14A44FE}"/>
    <cellStyle name="Moneda [0] 3" xfId="15" xr:uid="{5111812B-8ABC-432C-ABC9-6D60A75AB3E0}"/>
    <cellStyle name="Moneda [0] 4" xfId="7" xr:uid="{C3344561-F039-4BE2-BC3F-4C38A48AA6D2}"/>
    <cellStyle name="Moneda 2" xfId="9" xr:uid="{A2FCE09E-1FA5-4E97-90F9-2B1FDE02A27E}"/>
    <cellStyle name="Moneda 2 2" xfId="16" xr:uid="{06166334-C341-47CE-A0F6-783FA886F3C7}"/>
    <cellStyle name="Moneda 3" xfId="18" xr:uid="{8E0DDD76-19EE-4085-A2DB-2F3A85149334}"/>
    <cellStyle name="Moneda 4" xfId="17" xr:uid="{696A948C-47EC-422C-A495-F466E26B44BC}"/>
    <cellStyle name="Moneda 5" xfId="19" xr:uid="{2DD50673-3066-4999-94F0-D42075336994}"/>
    <cellStyle name="Normal" xfId="0" builtinId="0"/>
    <cellStyle name="Normal 10 2" xfId="3" xr:uid="{00000000-0005-0000-0000-000006000000}"/>
    <cellStyle name="Normal 2" xfId="4" xr:uid="{00000000-0005-0000-0000-000007000000}"/>
    <cellStyle name="Porcentaje" xfId="8" builtinId="5"/>
  </cellStyles>
  <dxfs count="0"/>
  <tableStyles count="0" defaultTableStyle="TableStyleMedium2" defaultPivotStyle="PivotStyleLight16"/>
  <colors>
    <mruColors>
      <color rgb="FFFF66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857250</xdr:colOff>
      <xdr:row>0</xdr:row>
      <xdr:rowOff>317500</xdr:rowOff>
    </xdr:from>
    <xdr:to>
      <xdr:col>1</xdr:col>
      <xdr:colOff>1942908</xdr:colOff>
      <xdr:row>1</xdr:row>
      <xdr:rowOff>902970</xdr:rowOff>
    </xdr:to>
    <xdr:pic>
      <xdr:nvPicPr>
        <xdr:cNvPr id="5" name="1 Imagen">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60" t="14067" r="11519" b="13114"/>
        <a:stretch/>
      </xdr:blipFill>
      <xdr:spPr>
        <a:xfrm>
          <a:off x="857250" y="317500"/>
          <a:ext cx="6864158" cy="311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204106</xdr:colOff>
      <xdr:row>0</xdr:row>
      <xdr:rowOff>176894</xdr:rowOff>
    </xdr:from>
    <xdr:to>
      <xdr:col>0</xdr:col>
      <xdr:colOff>2455469</xdr:colOff>
      <xdr:row>0</xdr:row>
      <xdr:rowOff>1197429</xdr:rowOff>
    </xdr:to>
    <xdr:pic>
      <xdr:nvPicPr>
        <xdr:cNvPr id="3" name="1 Imagen">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60" t="14067" r="11519" b="13114"/>
        <a:stretch/>
      </xdr:blipFill>
      <xdr:spPr>
        <a:xfrm>
          <a:off x="204106" y="176894"/>
          <a:ext cx="2251363" cy="1020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466043</xdr:colOff>
      <xdr:row>0</xdr:row>
      <xdr:rowOff>0</xdr:rowOff>
    </xdr:from>
    <xdr:to>
      <xdr:col>0</xdr:col>
      <xdr:colOff>2927708</xdr:colOff>
      <xdr:row>1</xdr:row>
      <xdr:rowOff>421822</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60" t="14067" r="11519" b="13114"/>
        <a:stretch/>
      </xdr:blipFill>
      <xdr:spPr>
        <a:xfrm>
          <a:off x="466043" y="0"/>
          <a:ext cx="2461665" cy="1102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119063</xdr:colOff>
      <xdr:row>0</xdr:row>
      <xdr:rowOff>83344</xdr:rowOff>
    </xdr:from>
    <xdr:to>
      <xdr:col>0</xdr:col>
      <xdr:colOff>1583530</xdr:colOff>
      <xdr:row>1</xdr:row>
      <xdr:rowOff>203673</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9063" y="83344"/>
          <a:ext cx="1464467" cy="6561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217714</xdr:colOff>
      <xdr:row>0</xdr:row>
      <xdr:rowOff>264181</xdr:rowOff>
    </xdr:from>
    <xdr:to>
      <xdr:col>0</xdr:col>
      <xdr:colOff>2246496</xdr:colOff>
      <xdr:row>1</xdr:row>
      <xdr:rowOff>693964</xdr:rowOff>
    </xdr:to>
    <xdr:pic>
      <xdr:nvPicPr>
        <xdr:cNvPr id="4" name="1 Imagen">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60" t="14067" r="11519" b="13114"/>
        <a:stretch/>
      </xdr:blipFill>
      <xdr:spPr>
        <a:xfrm>
          <a:off x="217714" y="264181"/>
          <a:ext cx="2028782" cy="9196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0"/>
  <sheetViews>
    <sheetView showGridLines="0" workbookViewId="0">
      <selection activeCell="E42" sqref="E42"/>
    </sheetView>
  </sheetViews>
  <sheetFormatPr baseColWidth="10" defaultColWidth="11.42578125" defaultRowHeight="12.75" x14ac:dyDescent="0.2"/>
  <cols>
    <col min="1" max="1" width="11.42578125" style="1"/>
    <col min="2" max="2" width="3.7109375" style="4" customWidth="1"/>
    <col min="3" max="3" width="24.140625" style="1" bestFit="1" customWidth="1"/>
    <col min="4" max="4" width="3.7109375" style="4" customWidth="1"/>
    <col min="5" max="5" width="34.42578125" style="1" bestFit="1" customWidth="1"/>
    <col min="6" max="6" width="2.5703125" style="1" customWidth="1"/>
    <col min="7" max="7" width="3.7109375" style="1" customWidth="1"/>
    <col min="8" max="8" width="16.140625" style="1" bestFit="1" customWidth="1"/>
    <col min="9" max="9" width="3.7109375" style="1" customWidth="1"/>
    <col min="10" max="10" width="22.7109375" style="1" bestFit="1" customWidth="1"/>
    <col min="11" max="11" width="2.7109375" style="1" customWidth="1"/>
    <col min="12" max="12" width="3.7109375" style="1" customWidth="1"/>
    <col min="13" max="13" width="18.7109375" style="1" bestFit="1" customWidth="1"/>
    <col min="14" max="14" width="3.7109375" style="1" customWidth="1"/>
    <col min="15" max="15" width="17.5703125" style="1" bestFit="1" customWidth="1"/>
    <col min="16" max="16" width="2.7109375" style="1" customWidth="1"/>
    <col min="17" max="17" width="3.7109375" style="1" customWidth="1"/>
    <col min="18" max="18" width="33.5703125" style="1" bestFit="1" customWidth="1"/>
    <col min="19" max="19" width="2.5703125" style="1" customWidth="1"/>
    <col min="20" max="20" width="3.7109375" style="1" customWidth="1"/>
    <col min="21" max="21" width="19.140625" style="1" customWidth="1"/>
    <col min="22" max="16384" width="11.42578125" style="1"/>
  </cols>
  <sheetData>
    <row r="1" spans="2:21" x14ac:dyDescent="0.2">
      <c r="B1" s="1"/>
      <c r="D1" s="1"/>
    </row>
    <row r="2" spans="2:21" x14ac:dyDescent="0.2">
      <c r="B2" s="1"/>
      <c r="D2" s="1"/>
    </row>
    <row r="3" spans="2:21" x14ac:dyDescent="0.2">
      <c r="B3" s="176" t="s">
        <v>0</v>
      </c>
      <c r="C3" s="176"/>
      <c r="D3" s="176"/>
      <c r="E3" s="176"/>
      <c r="G3" s="175" t="s">
        <v>3</v>
      </c>
      <c r="H3" s="175"/>
      <c r="I3" s="175"/>
      <c r="J3" s="175"/>
      <c r="L3" s="175" t="s">
        <v>1</v>
      </c>
      <c r="M3" s="175"/>
      <c r="N3" s="175"/>
      <c r="O3" s="175"/>
      <c r="Q3" s="174" t="s">
        <v>2</v>
      </c>
      <c r="R3" s="174"/>
      <c r="T3" s="176" t="s">
        <v>36</v>
      </c>
      <c r="U3" s="176"/>
    </row>
    <row r="4" spans="2:21" x14ac:dyDescent="0.2">
      <c r="B4" s="176"/>
      <c r="C4" s="176"/>
      <c r="D4" s="176"/>
      <c r="E4" s="176"/>
      <c r="G4" s="175"/>
      <c r="H4" s="175"/>
      <c r="I4" s="175"/>
      <c r="J4" s="175"/>
      <c r="L4" s="175"/>
      <c r="M4" s="175"/>
      <c r="N4" s="175"/>
      <c r="O4" s="175"/>
      <c r="Q4" s="8">
        <v>1</v>
      </c>
      <c r="R4" s="7" t="s">
        <v>34</v>
      </c>
      <c r="T4" s="176"/>
      <c r="U4" s="176"/>
    </row>
    <row r="5" spans="2:21" x14ac:dyDescent="0.2">
      <c r="B5" s="170">
        <v>1</v>
      </c>
      <c r="C5" s="169" t="s">
        <v>6</v>
      </c>
      <c r="D5" s="170">
        <v>4</v>
      </c>
      <c r="E5" s="169" t="s">
        <v>8</v>
      </c>
      <c r="G5" s="2">
        <v>1</v>
      </c>
      <c r="H5" s="3" t="s">
        <v>11</v>
      </c>
      <c r="I5" s="2">
        <v>5</v>
      </c>
      <c r="J5" s="3" t="s">
        <v>15</v>
      </c>
      <c r="L5" s="170">
        <v>1</v>
      </c>
      <c r="M5" s="169" t="s">
        <v>18</v>
      </c>
      <c r="N5" s="170">
        <v>4</v>
      </c>
      <c r="O5" s="169" t="s">
        <v>21</v>
      </c>
      <c r="Q5" s="8">
        <v>2</v>
      </c>
      <c r="R5" s="7" t="s">
        <v>35</v>
      </c>
      <c r="T5" s="167">
        <v>1</v>
      </c>
      <c r="U5" s="169" t="s">
        <v>37</v>
      </c>
    </row>
    <row r="6" spans="2:21" ht="12.75" customHeight="1" x14ac:dyDescent="0.2">
      <c r="B6" s="170"/>
      <c r="C6" s="169"/>
      <c r="D6" s="170"/>
      <c r="E6" s="169"/>
      <c r="G6" s="2">
        <v>2</v>
      </c>
      <c r="H6" s="3" t="s">
        <v>13</v>
      </c>
      <c r="I6" s="2">
        <v>6</v>
      </c>
      <c r="J6" s="3" t="s">
        <v>30</v>
      </c>
      <c r="L6" s="170"/>
      <c r="M6" s="172"/>
      <c r="N6" s="173"/>
      <c r="O6" s="172"/>
      <c r="T6" s="168"/>
      <c r="U6" s="169"/>
    </row>
    <row r="7" spans="2:21" x14ac:dyDescent="0.2">
      <c r="B7" s="170">
        <v>2</v>
      </c>
      <c r="C7" s="169" t="s">
        <v>29</v>
      </c>
      <c r="D7" s="170">
        <v>6</v>
      </c>
      <c r="E7" s="169" t="s">
        <v>26</v>
      </c>
      <c r="G7" s="2">
        <v>3</v>
      </c>
      <c r="H7" s="3" t="s">
        <v>12</v>
      </c>
      <c r="I7" s="2">
        <v>7</v>
      </c>
      <c r="J7" s="3" t="s">
        <v>16</v>
      </c>
      <c r="L7" s="170">
        <v>2</v>
      </c>
      <c r="M7" s="169" t="s">
        <v>19</v>
      </c>
      <c r="N7" s="170">
        <v>5</v>
      </c>
      <c r="O7" s="169" t="s">
        <v>22</v>
      </c>
      <c r="Q7" s="175" t="s">
        <v>25</v>
      </c>
      <c r="R7" s="175"/>
      <c r="T7" s="167">
        <v>2</v>
      </c>
      <c r="U7" s="169" t="s">
        <v>38</v>
      </c>
    </row>
    <row r="8" spans="2:21" x14ac:dyDescent="0.2">
      <c r="B8" s="173"/>
      <c r="C8" s="169"/>
      <c r="D8" s="170"/>
      <c r="E8" s="169"/>
      <c r="G8" s="2">
        <v>4</v>
      </c>
      <c r="H8" s="3" t="s">
        <v>14</v>
      </c>
      <c r="I8" s="2">
        <v>8</v>
      </c>
      <c r="J8" s="3" t="s">
        <v>17</v>
      </c>
      <c r="L8" s="170"/>
      <c r="M8" s="172"/>
      <c r="N8" s="173"/>
      <c r="O8" s="169"/>
      <c r="Q8" s="2">
        <v>1</v>
      </c>
      <c r="R8" s="3" t="s">
        <v>24</v>
      </c>
      <c r="T8" s="168"/>
      <c r="U8" s="169"/>
    </row>
    <row r="9" spans="2:21" x14ac:dyDescent="0.2">
      <c r="B9" s="167">
        <v>3</v>
      </c>
      <c r="C9" s="169" t="s">
        <v>7</v>
      </c>
      <c r="D9" s="9">
        <v>5</v>
      </c>
      <c r="E9" s="10" t="s">
        <v>9</v>
      </c>
      <c r="G9" s="5">
        <v>9</v>
      </c>
      <c r="H9" s="6" t="s">
        <v>31</v>
      </c>
      <c r="I9" s="170">
        <v>10</v>
      </c>
      <c r="J9" s="171" t="s">
        <v>32</v>
      </c>
      <c r="L9" s="170">
        <v>3</v>
      </c>
      <c r="M9" s="169" t="s">
        <v>20</v>
      </c>
      <c r="N9" s="170">
        <v>6</v>
      </c>
      <c r="O9" s="169" t="s">
        <v>23</v>
      </c>
      <c r="Q9" s="2">
        <v>2</v>
      </c>
      <c r="R9" s="3" t="s">
        <v>28</v>
      </c>
      <c r="T9" s="167">
        <v>3</v>
      </c>
      <c r="U9" s="169" t="s">
        <v>39</v>
      </c>
    </row>
    <row r="10" spans="2:21" x14ac:dyDescent="0.2">
      <c r="B10" s="168"/>
      <c r="C10" s="169"/>
      <c r="D10" s="9">
        <v>7</v>
      </c>
      <c r="E10" s="10" t="s">
        <v>10</v>
      </c>
      <c r="G10" s="2">
        <v>11</v>
      </c>
      <c r="H10" s="3" t="s">
        <v>33</v>
      </c>
      <c r="I10" s="170"/>
      <c r="J10" s="171"/>
      <c r="L10" s="170"/>
      <c r="M10" s="169"/>
      <c r="N10" s="170"/>
      <c r="O10" s="169"/>
      <c r="Q10" s="2">
        <v>3</v>
      </c>
      <c r="R10" s="3" t="s">
        <v>27</v>
      </c>
      <c r="T10" s="168"/>
      <c r="U10" s="169"/>
    </row>
  </sheetData>
  <mergeCells count="36">
    <mergeCell ref="T9:T10"/>
    <mergeCell ref="T7:T8"/>
    <mergeCell ref="T5:T6"/>
    <mergeCell ref="T3:U4"/>
    <mergeCell ref="U5:U6"/>
    <mergeCell ref="U7:U8"/>
    <mergeCell ref="U9:U10"/>
    <mergeCell ref="Q3:R3"/>
    <mergeCell ref="Q7:R7"/>
    <mergeCell ref="G3:J4"/>
    <mergeCell ref="L3:O4"/>
    <mergeCell ref="B3:E4"/>
    <mergeCell ref="C5:C6"/>
    <mergeCell ref="B5:B6"/>
    <mergeCell ref="D5:D6"/>
    <mergeCell ref="E5:E6"/>
    <mergeCell ref="B7:B8"/>
    <mergeCell ref="C7:C8"/>
    <mergeCell ref="D7:D8"/>
    <mergeCell ref="E7:E8"/>
    <mergeCell ref="L5:L6"/>
    <mergeCell ref="M5:M6"/>
    <mergeCell ref="N5:N6"/>
    <mergeCell ref="B9:B10"/>
    <mergeCell ref="C9:C10"/>
    <mergeCell ref="I9:I10"/>
    <mergeCell ref="J9:J10"/>
    <mergeCell ref="O5:O6"/>
    <mergeCell ref="L7:L8"/>
    <mergeCell ref="M7:M8"/>
    <mergeCell ref="N7:N8"/>
    <mergeCell ref="O7:O8"/>
    <mergeCell ref="L9:L10"/>
    <mergeCell ref="M9:M10"/>
    <mergeCell ref="N9:N10"/>
    <mergeCell ref="O9:O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50431-D781-4D79-9533-A89069D99FF6}">
  <sheetPr filterMode="1"/>
  <dimension ref="A1:AP31"/>
  <sheetViews>
    <sheetView tabSelected="1" topLeftCell="K29" zoomScale="55" zoomScaleNormal="55" workbookViewId="0">
      <selection activeCell="AJ11" sqref="AJ11"/>
    </sheetView>
  </sheetViews>
  <sheetFormatPr baseColWidth="10" defaultColWidth="11.5703125" defaultRowHeight="15" x14ac:dyDescent="0.25"/>
  <cols>
    <col min="1" max="1" width="34" customWidth="1"/>
    <col min="2" max="2" width="56.42578125" customWidth="1"/>
    <col min="3" max="3" width="55.5703125" customWidth="1"/>
    <col min="4" max="4" width="15.7109375" customWidth="1"/>
    <col min="5" max="5" width="17.7109375" customWidth="1"/>
    <col min="6" max="6" width="26.85546875" customWidth="1"/>
    <col min="7" max="34" width="4.85546875" customWidth="1"/>
    <col min="35" max="35" width="22.85546875" customWidth="1"/>
    <col min="36" max="36" width="22.7109375" bestFit="1" customWidth="1"/>
    <col min="37" max="37" width="26.85546875" bestFit="1" customWidth="1"/>
    <col min="38" max="38" width="14.7109375" bestFit="1" customWidth="1"/>
    <col min="39" max="40" width="32.7109375" customWidth="1"/>
    <col min="42" max="42" width="21.5703125" customWidth="1"/>
  </cols>
  <sheetData>
    <row r="1" spans="1:42" ht="30" x14ac:dyDescent="0.25">
      <c r="A1" s="186" t="s">
        <v>205</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8"/>
      <c r="AN1" s="189"/>
    </row>
    <row r="2" spans="1:42" ht="30" x14ac:dyDescent="0.25">
      <c r="A2" s="190" t="s">
        <v>341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2"/>
      <c r="AN2" s="193"/>
    </row>
    <row r="3" spans="1:42" ht="30" x14ac:dyDescent="0.25">
      <c r="A3" s="194" t="s">
        <v>288</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6"/>
      <c r="AN3" s="197"/>
    </row>
    <row r="4" spans="1:42" ht="30" x14ac:dyDescent="0.25">
      <c r="A4" s="190" t="s">
        <v>208</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9"/>
      <c r="AN4" s="200"/>
    </row>
    <row r="5" spans="1:42" ht="30" x14ac:dyDescent="0.25">
      <c r="A5" s="201"/>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3"/>
    </row>
    <row r="6" spans="1:42" ht="18" x14ac:dyDescent="0.25">
      <c r="A6" s="207" t="s">
        <v>209</v>
      </c>
      <c r="B6" s="181" t="s">
        <v>210</v>
      </c>
      <c r="C6" s="181" t="s">
        <v>211</v>
      </c>
      <c r="D6" s="181" t="s">
        <v>212</v>
      </c>
      <c r="E6" s="181" t="s">
        <v>213</v>
      </c>
      <c r="F6" s="181" t="s">
        <v>214</v>
      </c>
      <c r="G6" s="181" t="s">
        <v>215</v>
      </c>
      <c r="H6" s="181"/>
      <c r="I6" s="181"/>
      <c r="J6" s="181"/>
      <c r="K6" s="181" t="s">
        <v>67</v>
      </c>
      <c r="L6" s="181"/>
      <c r="M6" s="181"/>
      <c r="N6" s="181"/>
      <c r="O6" s="181" t="s">
        <v>289</v>
      </c>
      <c r="P6" s="181"/>
      <c r="Q6" s="181"/>
      <c r="R6" s="181"/>
      <c r="S6" s="181" t="s">
        <v>290</v>
      </c>
      <c r="T6" s="181"/>
      <c r="U6" s="181"/>
      <c r="V6" s="181"/>
      <c r="W6" s="181" t="s">
        <v>291</v>
      </c>
      <c r="X6" s="181"/>
      <c r="Y6" s="181"/>
      <c r="Z6" s="181"/>
      <c r="AA6" s="181" t="s">
        <v>292</v>
      </c>
      <c r="AB6" s="181"/>
      <c r="AC6" s="181"/>
      <c r="AD6" s="181"/>
      <c r="AE6" s="181" t="s">
        <v>293</v>
      </c>
      <c r="AF6" s="181"/>
      <c r="AG6" s="181"/>
      <c r="AH6" s="181"/>
      <c r="AI6" s="204" t="s">
        <v>60</v>
      </c>
      <c r="AJ6" s="205"/>
      <c r="AK6" s="205"/>
      <c r="AL6" s="205"/>
      <c r="AM6" s="205"/>
      <c r="AN6" s="206"/>
    </row>
    <row r="7" spans="1:42" ht="25.5" x14ac:dyDescent="0.25">
      <c r="A7" s="207"/>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09" t="s">
        <v>216</v>
      </c>
      <c r="AJ7" s="109" t="s">
        <v>217</v>
      </c>
      <c r="AK7" s="109" t="s">
        <v>218</v>
      </c>
      <c r="AL7" s="109" t="s">
        <v>219</v>
      </c>
      <c r="AM7" s="150" t="s">
        <v>325</v>
      </c>
      <c r="AN7" s="110" t="s">
        <v>220</v>
      </c>
    </row>
    <row r="8" spans="1:42" ht="209.25" x14ac:dyDescent="0.25">
      <c r="A8" s="160" t="s">
        <v>221</v>
      </c>
      <c r="B8" s="151" t="s">
        <v>352</v>
      </c>
      <c r="C8" s="151" t="s">
        <v>359</v>
      </c>
      <c r="D8" s="145" t="s">
        <v>286</v>
      </c>
      <c r="E8" s="145">
        <v>30</v>
      </c>
      <c r="F8" s="106" t="s">
        <v>101</v>
      </c>
      <c r="G8" s="153"/>
      <c r="H8" s="153"/>
      <c r="I8" s="153"/>
      <c r="J8" s="152"/>
      <c r="K8" s="152"/>
      <c r="L8" s="152"/>
      <c r="M8" s="152"/>
      <c r="N8" s="152"/>
      <c r="O8" s="152"/>
      <c r="P8" s="152"/>
      <c r="Q8" s="152"/>
      <c r="R8" s="152"/>
      <c r="S8" s="152"/>
      <c r="T8" s="152"/>
      <c r="U8" s="152"/>
      <c r="V8" s="152"/>
      <c r="W8" s="130"/>
      <c r="X8" s="130"/>
      <c r="Y8" s="130"/>
      <c r="Z8" s="130"/>
      <c r="AA8" s="130"/>
      <c r="AB8" s="130"/>
      <c r="AC8" s="130"/>
      <c r="AD8" s="130"/>
      <c r="AE8" s="130"/>
      <c r="AF8" s="130"/>
      <c r="AG8" s="130"/>
      <c r="AH8" s="130"/>
      <c r="AI8" s="107"/>
      <c r="AJ8" s="116"/>
      <c r="AK8" s="116"/>
      <c r="AL8" s="107"/>
      <c r="AM8" s="144" t="s">
        <v>295</v>
      </c>
      <c r="AN8" s="117">
        <f>+SUM(AI8:AL8)</f>
        <v>0</v>
      </c>
      <c r="AP8" s="140"/>
    </row>
    <row r="9" spans="1:42" ht="104.25" x14ac:dyDescent="0.25">
      <c r="A9" s="143" t="s">
        <v>223</v>
      </c>
      <c r="B9" s="151" t="s">
        <v>190</v>
      </c>
      <c r="C9" s="144" t="s">
        <v>188</v>
      </c>
      <c r="D9" s="145" t="s">
        <v>286</v>
      </c>
      <c r="E9" s="145">
        <v>20</v>
      </c>
      <c r="F9" s="106" t="s">
        <v>101</v>
      </c>
      <c r="G9" s="153"/>
      <c r="H9" s="153"/>
      <c r="I9" s="153"/>
      <c r="J9" s="152"/>
      <c r="K9" s="152"/>
      <c r="L9" s="152"/>
      <c r="M9" s="152"/>
      <c r="N9" s="152"/>
      <c r="O9" s="152"/>
      <c r="P9" s="152"/>
      <c r="Q9" s="152"/>
      <c r="R9" s="152"/>
      <c r="S9" s="152"/>
      <c r="T9" s="152"/>
      <c r="U9" s="152"/>
      <c r="V9" s="152"/>
      <c r="W9" s="130"/>
      <c r="X9" s="130"/>
      <c r="Y9" s="130"/>
      <c r="Z9" s="130"/>
      <c r="AA9" s="130"/>
      <c r="AB9" s="130"/>
      <c r="AC9" s="130"/>
      <c r="AD9" s="130"/>
      <c r="AE9" s="130"/>
      <c r="AF9" s="130"/>
      <c r="AG9" s="130"/>
      <c r="AH9" s="130"/>
      <c r="AI9" s="107"/>
      <c r="AJ9" s="116">
        <v>10000000</v>
      </c>
      <c r="AK9" s="116"/>
      <c r="AL9" s="107"/>
      <c r="AM9" s="144" t="s">
        <v>295</v>
      </c>
      <c r="AN9" s="117">
        <f t="shared" ref="AN9:AN10" si="0">+SUM(AI9:AL9)</f>
        <v>10000000</v>
      </c>
      <c r="AP9" s="140"/>
    </row>
    <row r="10" spans="1:42" ht="93" x14ac:dyDescent="0.25">
      <c r="A10" s="160" t="s">
        <v>225</v>
      </c>
      <c r="B10" s="151" t="s">
        <v>296</v>
      </c>
      <c r="C10" s="151" t="s">
        <v>296</v>
      </c>
      <c r="D10" s="145" t="s">
        <v>297</v>
      </c>
      <c r="E10" s="145">
        <v>1000</v>
      </c>
      <c r="F10" s="106" t="s">
        <v>298</v>
      </c>
      <c r="G10" s="153"/>
      <c r="H10" s="153"/>
      <c r="I10" s="153"/>
      <c r="J10" s="152"/>
      <c r="K10" s="152"/>
      <c r="L10" s="152"/>
      <c r="M10" s="152"/>
      <c r="N10" s="152"/>
      <c r="O10" s="152"/>
      <c r="P10" s="152"/>
      <c r="Q10" s="152"/>
      <c r="R10" s="152"/>
      <c r="S10" s="152"/>
      <c r="T10" s="152"/>
      <c r="U10" s="152"/>
      <c r="V10" s="152"/>
      <c r="W10" s="130"/>
      <c r="X10" s="130"/>
      <c r="Y10" s="130"/>
      <c r="Z10" s="130"/>
      <c r="AA10" s="130"/>
      <c r="AB10" s="130"/>
      <c r="AC10" s="130"/>
      <c r="AD10" s="130"/>
      <c r="AE10" s="130"/>
      <c r="AF10" s="130"/>
      <c r="AG10" s="130"/>
      <c r="AH10" s="130"/>
      <c r="AI10" s="107"/>
      <c r="AJ10" s="116">
        <v>14000000</v>
      </c>
      <c r="AK10" s="116"/>
      <c r="AL10" s="107"/>
      <c r="AM10" s="144" t="s">
        <v>326</v>
      </c>
      <c r="AN10" s="117">
        <f t="shared" si="0"/>
        <v>14000000</v>
      </c>
      <c r="AP10" s="140"/>
    </row>
    <row r="11" spans="1:42" ht="93" x14ac:dyDescent="0.25">
      <c r="A11" s="160" t="s">
        <v>299</v>
      </c>
      <c r="B11" s="144" t="s">
        <v>300</v>
      </c>
      <c r="C11" s="144" t="s">
        <v>301</v>
      </c>
      <c r="D11" s="145" t="s">
        <v>120</v>
      </c>
      <c r="E11" s="145" t="s">
        <v>302</v>
      </c>
      <c r="F11" s="106" t="s">
        <v>336</v>
      </c>
      <c r="G11" s="153"/>
      <c r="H11" s="153"/>
      <c r="I11" s="153"/>
      <c r="J11" s="152"/>
      <c r="K11" s="114"/>
      <c r="L11" s="114"/>
      <c r="M11" s="114"/>
      <c r="N11" s="114"/>
      <c r="O11" s="130"/>
      <c r="P11" s="130"/>
      <c r="Q11" s="130"/>
      <c r="R11" s="130"/>
      <c r="S11" s="130"/>
      <c r="T11" s="130"/>
      <c r="U11" s="130"/>
      <c r="V11" s="130"/>
      <c r="W11" s="130"/>
      <c r="X11" s="130"/>
      <c r="Y11" s="130"/>
      <c r="Z11" s="130"/>
      <c r="AA11" s="130"/>
      <c r="AB11" s="130"/>
      <c r="AC11" s="130"/>
      <c r="AD11" s="130"/>
      <c r="AE11" s="130"/>
      <c r="AF11" s="130"/>
      <c r="AG11" s="130"/>
      <c r="AH11" s="130"/>
      <c r="AI11" s="116"/>
      <c r="AJ11" s="116"/>
      <c r="AK11" s="107"/>
      <c r="AL11" s="116"/>
      <c r="AM11" s="144" t="s">
        <v>294</v>
      </c>
      <c r="AN11" s="117">
        <f t="shared" ref="AN11:AN30" si="1">+SUM(AI11:AL11)</f>
        <v>0</v>
      </c>
      <c r="AP11" s="140"/>
    </row>
    <row r="12" spans="1:42" ht="116.25" x14ac:dyDescent="0.25">
      <c r="A12" s="160" t="s">
        <v>303</v>
      </c>
      <c r="B12" s="151" t="s">
        <v>304</v>
      </c>
      <c r="C12" s="151" t="s">
        <v>305</v>
      </c>
      <c r="D12" s="145" t="s">
        <v>120</v>
      </c>
      <c r="E12" s="145">
        <v>12</v>
      </c>
      <c r="F12" s="106" t="s">
        <v>335</v>
      </c>
      <c r="G12" s="153"/>
      <c r="H12" s="153"/>
      <c r="I12" s="153"/>
      <c r="J12" s="152"/>
      <c r="K12" s="114"/>
      <c r="L12" s="114"/>
      <c r="M12" s="114"/>
      <c r="N12" s="114"/>
      <c r="O12" s="130"/>
      <c r="P12" s="130"/>
      <c r="Q12" s="130"/>
      <c r="R12" s="130"/>
      <c r="S12" s="130"/>
      <c r="T12" s="130"/>
      <c r="U12" s="130"/>
      <c r="V12" s="130"/>
      <c r="W12" s="130"/>
      <c r="X12" s="130"/>
      <c r="Y12" s="130"/>
      <c r="Z12" s="130"/>
      <c r="AA12" s="130"/>
      <c r="AB12" s="130"/>
      <c r="AC12" s="130"/>
      <c r="AD12" s="130"/>
      <c r="AE12" s="130"/>
      <c r="AF12" s="130"/>
      <c r="AG12" s="130"/>
      <c r="AH12" s="130"/>
      <c r="AI12" s="116"/>
      <c r="AJ12" s="116"/>
      <c r="AK12" s="107"/>
      <c r="AL12" s="116"/>
      <c r="AM12" s="144" t="s">
        <v>294</v>
      </c>
      <c r="AN12" s="117">
        <f t="shared" si="1"/>
        <v>0</v>
      </c>
      <c r="AP12" s="140"/>
    </row>
    <row r="13" spans="1:42" ht="116.25" x14ac:dyDescent="0.25">
      <c r="A13" s="149"/>
      <c r="B13" s="151" t="s">
        <v>327</v>
      </c>
      <c r="C13" s="151" t="s">
        <v>306</v>
      </c>
      <c r="D13" s="145" t="s">
        <v>120</v>
      </c>
      <c r="E13" s="145">
        <v>1</v>
      </c>
      <c r="F13" s="106" t="s">
        <v>335</v>
      </c>
      <c r="G13" s="153"/>
      <c r="H13" s="153"/>
      <c r="I13" s="153"/>
      <c r="J13" s="152"/>
      <c r="K13" s="114"/>
      <c r="L13" s="114"/>
      <c r="M13" s="114"/>
      <c r="N13" s="114"/>
      <c r="O13" s="130"/>
      <c r="P13" s="130"/>
      <c r="Q13" s="130"/>
      <c r="R13" s="130"/>
      <c r="S13" s="130"/>
      <c r="T13" s="130"/>
      <c r="U13" s="130"/>
      <c r="V13" s="130"/>
      <c r="W13" s="130"/>
      <c r="X13" s="130"/>
      <c r="Y13" s="130"/>
      <c r="Z13" s="130"/>
      <c r="AA13" s="130"/>
      <c r="AB13" s="130"/>
      <c r="AC13" s="130"/>
      <c r="AD13" s="130"/>
      <c r="AE13" s="130"/>
      <c r="AF13" s="130"/>
      <c r="AG13" s="130"/>
      <c r="AH13" s="130"/>
      <c r="AI13" s="116"/>
      <c r="AJ13" s="116"/>
      <c r="AK13" s="107"/>
      <c r="AL13" s="116"/>
      <c r="AM13" s="144" t="s">
        <v>294</v>
      </c>
      <c r="AN13" s="117">
        <f t="shared" si="1"/>
        <v>0</v>
      </c>
      <c r="AP13" s="140"/>
    </row>
    <row r="14" spans="1:42" ht="63.75" x14ac:dyDescent="0.25">
      <c r="A14" s="149"/>
      <c r="B14" s="151" t="s">
        <v>328</v>
      </c>
      <c r="C14" s="151" t="s">
        <v>328</v>
      </c>
      <c r="D14" s="145" t="s">
        <v>120</v>
      </c>
      <c r="E14" s="145">
        <v>1</v>
      </c>
      <c r="F14" s="106" t="s">
        <v>335</v>
      </c>
      <c r="G14" s="153"/>
      <c r="H14" s="153"/>
      <c r="I14" s="153"/>
      <c r="J14" s="152"/>
      <c r="K14" s="114"/>
      <c r="L14" s="114"/>
      <c r="M14" s="114"/>
      <c r="N14" s="114"/>
      <c r="O14" s="130"/>
      <c r="P14" s="130"/>
      <c r="Q14" s="130"/>
      <c r="R14" s="130"/>
      <c r="S14" s="130"/>
      <c r="T14" s="130"/>
      <c r="U14" s="130"/>
      <c r="V14" s="130"/>
      <c r="W14" s="130"/>
      <c r="X14" s="130"/>
      <c r="Y14" s="130"/>
      <c r="Z14" s="130"/>
      <c r="AA14" s="130"/>
      <c r="AB14" s="130"/>
      <c r="AC14" s="130"/>
      <c r="AD14" s="130"/>
      <c r="AE14" s="130"/>
      <c r="AF14" s="130"/>
      <c r="AG14" s="130"/>
      <c r="AH14" s="130"/>
      <c r="AI14" s="116"/>
      <c r="AJ14" s="116"/>
      <c r="AK14" s="107"/>
      <c r="AL14" s="116"/>
      <c r="AM14" s="144" t="s">
        <v>294</v>
      </c>
      <c r="AN14" s="117">
        <f t="shared" si="1"/>
        <v>0</v>
      </c>
      <c r="AP14" s="140"/>
    </row>
    <row r="15" spans="1:42" ht="139.5" x14ac:dyDescent="0.25">
      <c r="A15" s="163"/>
      <c r="B15" s="151" t="s">
        <v>344</v>
      </c>
      <c r="C15" s="151" t="s">
        <v>346</v>
      </c>
      <c r="D15" s="145" t="s">
        <v>241</v>
      </c>
      <c r="E15" s="145">
        <v>1</v>
      </c>
      <c r="F15" s="106" t="s">
        <v>103</v>
      </c>
      <c r="G15" s="153"/>
      <c r="H15" s="153"/>
      <c r="I15" s="153"/>
      <c r="J15" s="153"/>
      <c r="K15" s="153"/>
      <c r="L15" s="153"/>
      <c r="M15" s="153"/>
      <c r="N15" s="153"/>
      <c r="O15" s="153"/>
      <c r="P15" s="153"/>
      <c r="Q15" s="153"/>
      <c r="R15" s="153"/>
      <c r="S15" s="156"/>
      <c r="T15" s="156"/>
      <c r="U15" s="156"/>
      <c r="V15" s="156"/>
      <c r="W15" s="130"/>
      <c r="X15" s="130"/>
      <c r="Y15" s="130"/>
      <c r="Z15" s="130"/>
      <c r="AA15" s="130"/>
      <c r="AB15" s="130"/>
      <c r="AC15" s="130"/>
      <c r="AD15" s="130"/>
      <c r="AE15" s="130"/>
      <c r="AF15" s="130"/>
      <c r="AG15" s="130"/>
      <c r="AH15" s="130"/>
      <c r="AI15" s="106" t="s">
        <v>349</v>
      </c>
      <c r="AJ15" s="106"/>
      <c r="AK15" s="166"/>
      <c r="AL15" s="116"/>
      <c r="AM15" s="155" t="s">
        <v>348</v>
      </c>
      <c r="AN15" s="164">
        <f t="shared" si="1"/>
        <v>0</v>
      </c>
      <c r="AP15" s="140"/>
    </row>
    <row r="16" spans="1:42" ht="139.5" x14ac:dyDescent="0.25">
      <c r="A16" s="163"/>
      <c r="B16" s="151" t="s">
        <v>343</v>
      </c>
      <c r="C16" s="151" t="s">
        <v>360</v>
      </c>
      <c r="D16" s="145" t="s">
        <v>241</v>
      </c>
      <c r="E16" s="145">
        <v>1</v>
      </c>
      <c r="F16" s="106" t="s">
        <v>347</v>
      </c>
      <c r="G16" s="153"/>
      <c r="H16" s="153"/>
      <c r="I16" s="153"/>
      <c r="J16" s="153"/>
      <c r="K16" s="153"/>
      <c r="L16" s="153"/>
      <c r="M16" s="153"/>
      <c r="N16" s="153"/>
      <c r="O16" s="153"/>
      <c r="P16" s="153"/>
      <c r="Q16" s="153"/>
      <c r="R16" s="153"/>
      <c r="S16" s="156"/>
      <c r="T16" s="156"/>
      <c r="U16" s="156"/>
      <c r="V16" s="156"/>
      <c r="W16" s="130"/>
      <c r="X16" s="130"/>
      <c r="Y16" s="130"/>
      <c r="Z16" s="130"/>
      <c r="AA16" s="130"/>
      <c r="AB16" s="130"/>
      <c r="AC16" s="130"/>
      <c r="AD16" s="130"/>
      <c r="AE16" s="130"/>
      <c r="AF16" s="130"/>
      <c r="AG16" s="130"/>
      <c r="AH16" s="130"/>
      <c r="AI16" s="106" t="s">
        <v>349</v>
      </c>
      <c r="AJ16" s="106"/>
      <c r="AK16" s="166"/>
      <c r="AL16" s="116"/>
      <c r="AM16" s="155" t="s">
        <v>350</v>
      </c>
      <c r="AN16" s="164">
        <f t="shared" si="1"/>
        <v>0</v>
      </c>
      <c r="AP16" s="140"/>
    </row>
    <row r="17" spans="1:42" ht="139.5" x14ac:dyDescent="0.25">
      <c r="A17" s="163"/>
      <c r="B17" s="151" t="s">
        <v>342</v>
      </c>
      <c r="C17" s="151" t="s">
        <v>345</v>
      </c>
      <c r="D17" s="145" t="s">
        <v>241</v>
      </c>
      <c r="E17" s="145">
        <v>1</v>
      </c>
      <c r="F17" s="106" t="s">
        <v>347</v>
      </c>
      <c r="G17" s="153"/>
      <c r="H17" s="153"/>
      <c r="I17" s="153"/>
      <c r="J17" s="153"/>
      <c r="K17" s="153"/>
      <c r="L17" s="153"/>
      <c r="M17" s="153"/>
      <c r="N17" s="153"/>
      <c r="O17" s="153"/>
      <c r="P17" s="153"/>
      <c r="Q17" s="153"/>
      <c r="R17" s="153"/>
      <c r="S17" s="156"/>
      <c r="T17" s="156"/>
      <c r="U17" s="156"/>
      <c r="V17" s="156"/>
      <c r="W17" s="130"/>
      <c r="X17" s="130"/>
      <c r="Y17" s="130"/>
      <c r="Z17" s="130"/>
      <c r="AA17" s="130"/>
      <c r="AB17" s="130"/>
      <c r="AC17" s="130"/>
      <c r="AD17" s="130"/>
      <c r="AE17" s="130"/>
      <c r="AF17" s="130"/>
      <c r="AG17" s="130"/>
      <c r="AH17" s="130"/>
      <c r="AI17" s="106" t="s">
        <v>349</v>
      </c>
      <c r="AJ17" s="106"/>
      <c r="AK17" s="166"/>
      <c r="AL17" s="116"/>
      <c r="AM17" s="155" t="s">
        <v>350</v>
      </c>
      <c r="AN17" s="164">
        <f t="shared" si="1"/>
        <v>0</v>
      </c>
      <c r="AP17" s="140"/>
    </row>
    <row r="18" spans="1:42" ht="232.5" x14ac:dyDescent="0.35">
      <c r="A18" s="182" t="s">
        <v>307</v>
      </c>
      <c r="B18" s="151" t="s">
        <v>308</v>
      </c>
      <c r="C18" s="151" t="s">
        <v>309</v>
      </c>
      <c r="D18" s="145" t="s">
        <v>241</v>
      </c>
      <c r="E18" s="145">
        <v>1</v>
      </c>
      <c r="F18" s="106" t="s">
        <v>310</v>
      </c>
      <c r="G18" s="114"/>
      <c r="H18" s="114"/>
      <c r="I18" s="114"/>
      <c r="J18" s="114"/>
      <c r="K18" s="114"/>
      <c r="L18" s="114"/>
      <c r="M18" s="114"/>
      <c r="N18" s="114"/>
      <c r="O18" s="114"/>
      <c r="P18" s="114"/>
      <c r="Q18" s="130"/>
      <c r="R18" s="130"/>
      <c r="S18" s="130"/>
      <c r="T18" s="130"/>
      <c r="U18" s="130"/>
      <c r="V18" s="130"/>
      <c r="W18" s="130"/>
      <c r="X18" s="130"/>
      <c r="Y18" s="130"/>
      <c r="Z18" s="130"/>
      <c r="AA18" s="130"/>
      <c r="AB18" s="130"/>
      <c r="AC18" s="130"/>
      <c r="AD18" s="130"/>
      <c r="AE18" s="130"/>
      <c r="AF18" s="130"/>
      <c r="AG18" s="130"/>
      <c r="AH18" s="130"/>
      <c r="AI18" s="107"/>
      <c r="AJ18" s="116"/>
      <c r="AK18" s="115"/>
      <c r="AL18" s="116"/>
      <c r="AM18" s="144" t="s">
        <v>294</v>
      </c>
      <c r="AN18" s="117">
        <f t="shared" si="1"/>
        <v>0</v>
      </c>
      <c r="AP18" s="140"/>
    </row>
    <row r="19" spans="1:42" ht="81" x14ac:dyDescent="0.35">
      <c r="A19" s="183"/>
      <c r="B19" s="151" t="s">
        <v>329</v>
      </c>
      <c r="C19" s="151" t="s">
        <v>329</v>
      </c>
      <c r="D19" s="145" t="s">
        <v>241</v>
      </c>
      <c r="E19" s="145">
        <v>1</v>
      </c>
      <c r="F19" s="106" t="s">
        <v>310</v>
      </c>
      <c r="G19" s="114"/>
      <c r="H19" s="114"/>
      <c r="I19" s="114"/>
      <c r="J19" s="114"/>
      <c r="K19" s="114"/>
      <c r="L19" s="114"/>
      <c r="M19" s="114"/>
      <c r="N19" s="114"/>
      <c r="O19" s="114"/>
      <c r="P19" s="114"/>
      <c r="Q19" s="130"/>
      <c r="R19" s="130"/>
      <c r="S19" s="130"/>
      <c r="T19" s="130"/>
      <c r="U19" s="130"/>
      <c r="V19" s="130"/>
      <c r="W19" s="130"/>
      <c r="X19" s="130"/>
      <c r="Y19" s="130"/>
      <c r="Z19" s="130"/>
      <c r="AA19" s="130"/>
      <c r="AB19" s="130"/>
      <c r="AC19" s="130"/>
      <c r="AD19" s="130"/>
      <c r="AE19" s="130"/>
      <c r="AF19" s="130"/>
      <c r="AG19" s="130"/>
      <c r="AH19" s="130"/>
      <c r="AI19" s="107"/>
      <c r="AJ19" s="116"/>
      <c r="AK19" s="115"/>
      <c r="AL19" s="116"/>
      <c r="AM19" s="144" t="s">
        <v>294</v>
      </c>
      <c r="AN19" s="117">
        <f t="shared" si="1"/>
        <v>0</v>
      </c>
      <c r="AP19" s="140"/>
    </row>
    <row r="20" spans="1:42" ht="81.75" thickBot="1" x14ac:dyDescent="0.4">
      <c r="A20" s="183"/>
      <c r="B20" s="151" t="s">
        <v>311</v>
      </c>
      <c r="C20" s="151" t="s">
        <v>311</v>
      </c>
      <c r="D20" s="145" t="s">
        <v>241</v>
      </c>
      <c r="E20" s="145">
        <v>1</v>
      </c>
      <c r="F20" s="106" t="s">
        <v>310</v>
      </c>
      <c r="G20" s="114"/>
      <c r="H20" s="114"/>
      <c r="I20" s="114"/>
      <c r="J20" s="114"/>
      <c r="K20" s="114"/>
      <c r="L20" s="114"/>
      <c r="M20" s="114"/>
      <c r="N20" s="114"/>
      <c r="O20" s="114"/>
      <c r="P20" s="114"/>
      <c r="Q20" s="130"/>
      <c r="R20" s="130"/>
      <c r="S20" s="130"/>
      <c r="T20" s="130"/>
      <c r="U20" s="130"/>
      <c r="V20" s="130"/>
      <c r="W20" s="130"/>
      <c r="X20" s="130"/>
      <c r="Y20" s="130"/>
      <c r="Z20" s="130"/>
      <c r="AA20" s="130"/>
      <c r="AB20" s="130"/>
      <c r="AC20" s="130"/>
      <c r="AD20" s="130"/>
      <c r="AE20" s="130"/>
      <c r="AF20" s="130"/>
      <c r="AG20" s="130"/>
      <c r="AH20" s="130"/>
      <c r="AI20" s="107"/>
      <c r="AJ20" s="116"/>
      <c r="AK20" s="115"/>
      <c r="AL20" s="116"/>
      <c r="AM20" s="144" t="s">
        <v>294</v>
      </c>
      <c r="AN20" s="117">
        <f t="shared" si="1"/>
        <v>0</v>
      </c>
      <c r="AP20" s="140"/>
    </row>
    <row r="21" spans="1:42" ht="162.75" x14ac:dyDescent="0.35">
      <c r="A21" s="177" t="s">
        <v>317</v>
      </c>
      <c r="B21" s="151" t="s">
        <v>312</v>
      </c>
      <c r="C21" s="151" t="s">
        <v>314</v>
      </c>
      <c r="D21" s="145" t="s">
        <v>241</v>
      </c>
      <c r="E21" s="145">
        <v>1</v>
      </c>
      <c r="F21" s="106" t="s">
        <v>313</v>
      </c>
      <c r="G21" s="153"/>
      <c r="H21" s="153"/>
      <c r="I21" s="153"/>
      <c r="J21" s="152"/>
      <c r="K21" s="153"/>
      <c r="L21" s="153"/>
      <c r="M21" s="153"/>
      <c r="N21" s="152"/>
      <c r="O21" s="153"/>
      <c r="P21" s="153"/>
      <c r="Q21" s="153"/>
      <c r="R21" s="152"/>
      <c r="S21" s="153"/>
      <c r="T21" s="153"/>
      <c r="U21" s="153"/>
      <c r="V21" s="152"/>
      <c r="W21" s="114"/>
      <c r="X21" s="114"/>
      <c r="Y21" s="114"/>
      <c r="Z21" s="114"/>
      <c r="AA21" s="114"/>
      <c r="AB21" s="114"/>
      <c r="AC21" s="114"/>
      <c r="AD21" s="114"/>
      <c r="AE21" s="114"/>
      <c r="AF21" s="130"/>
      <c r="AG21" s="130"/>
      <c r="AH21" s="130"/>
      <c r="AI21" s="107"/>
      <c r="AJ21" s="116"/>
      <c r="AK21" s="115"/>
      <c r="AL21" s="116"/>
      <c r="AM21" s="144" t="s">
        <v>294</v>
      </c>
      <c r="AN21" s="117">
        <f t="shared" si="1"/>
        <v>0</v>
      </c>
      <c r="AP21" s="140"/>
    </row>
    <row r="22" spans="1:42" ht="163.5" thickBot="1" x14ac:dyDescent="0.3">
      <c r="A22" s="178"/>
      <c r="B22" s="151" t="s">
        <v>315</v>
      </c>
      <c r="C22" s="151" t="s">
        <v>316</v>
      </c>
      <c r="D22" s="145" t="s">
        <v>320</v>
      </c>
      <c r="E22" s="145">
        <v>4</v>
      </c>
      <c r="F22" s="106" t="s">
        <v>356</v>
      </c>
      <c r="G22" s="153"/>
      <c r="H22" s="153"/>
      <c r="I22" s="153"/>
      <c r="J22" s="152"/>
      <c r="K22" s="153"/>
      <c r="L22" s="153"/>
      <c r="M22" s="153"/>
      <c r="N22" s="152"/>
      <c r="O22" s="153"/>
      <c r="P22" s="153"/>
      <c r="Q22" s="153"/>
      <c r="R22" s="152"/>
      <c r="S22" s="153"/>
      <c r="T22" s="153"/>
      <c r="U22" s="153"/>
      <c r="V22" s="152"/>
      <c r="W22" s="114"/>
      <c r="X22" s="114"/>
      <c r="Y22" s="114"/>
      <c r="Z22" s="114"/>
      <c r="AA22" s="114"/>
      <c r="AB22" s="114"/>
      <c r="AC22" s="114"/>
      <c r="AD22" s="114"/>
      <c r="AE22" s="114"/>
      <c r="AF22" s="130"/>
      <c r="AG22" s="130"/>
      <c r="AH22" s="130"/>
      <c r="AI22" s="107"/>
      <c r="AJ22" s="116">
        <v>0</v>
      </c>
      <c r="AL22" s="107"/>
      <c r="AM22" s="144" t="s">
        <v>326</v>
      </c>
      <c r="AN22" s="117">
        <f t="shared" si="1"/>
        <v>0</v>
      </c>
      <c r="AP22" s="140"/>
    </row>
    <row r="23" spans="1:42" ht="81" x14ac:dyDescent="0.25">
      <c r="A23" s="179" t="s">
        <v>318</v>
      </c>
      <c r="B23" s="144" t="s">
        <v>319</v>
      </c>
      <c r="C23" s="144" t="s">
        <v>319</v>
      </c>
      <c r="D23" s="145" t="s">
        <v>241</v>
      </c>
      <c r="E23" s="145">
        <v>1</v>
      </c>
      <c r="F23" s="106" t="s">
        <v>357</v>
      </c>
      <c r="G23" s="153"/>
      <c r="H23" s="153"/>
      <c r="I23" s="153"/>
      <c r="J23" s="152"/>
      <c r="K23" s="153"/>
      <c r="L23" s="153"/>
      <c r="M23" s="153"/>
      <c r="N23" s="152"/>
      <c r="O23" s="153"/>
      <c r="P23" s="153"/>
      <c r="Q23" s="153"/>
      <c r="R23" s="152"/>
      <c r="S23" s="153"/>
      <c r="T23" s="153"/>
      <c r="U23" s="153"/>
      <c r="V23" s="152"/>
      <c r="W23" s="114"/>
      <c r="X23" s="114"/>
      <c r="Y23" s="114"/>
      <c r="Z23" s="114"/>
      <c r="AA23" s="114"/>
      <c r="AB23" s="114"/>
      <c r="AC23" s="114"/>
      <c r="AD23" s="114"/>
      <c r="AE23" s="114"/>
      <c r="AF23" s="114"/>
      <c r="AG23" s="114"/>
      <c r="AH23" s="114"/>
      <c r="AI23" s="107"/>
      <c r="AJ23" s="116"/>
      <c r="AK23" s="107"/>
      <c r="AL23" s="116"/>
      <c r="AM23" s="144" t="s">
        <v>294</v>
      </c>
      <c r="AN23" s="117">
        <f t="shared" si="1"/>
        <v>0</v>
      </c>
      <c r="AP23" s="140"/>
    </row>
    <row r="24" spans="1:42" ht="93" x14ac:dyDescent="0.25">
      <c r="A24" s="180"/>
      <c r="B24" s="144" t="s">
        <v>330</v>
      </c>
      <c r="C24" s="144" t="s">
        <v>330</v>
      </c>
      <c r="D24" s="145" t="s">
        <v>241</v>
      </c>
      <c r="E24" s="145">
        <v>1</v>
      </c>
      <c r="F24" s="106" t="s">
        <v>357</v>
      </c>
      <c r="G24" s="153"/>
      <c r="H24" s="153"/>
      <c r="I24" s="153"/>
      <c r="J24" s="152"/>
      <c r="K24" s="153"/>
      <c r="L24" s="153"/>
      <c r="M24" s="153"/>
      <c r="N24" s="153"/>
      <c r="O24" s="153"/>
      <c r="P24" s="153"/>
      <c r="Q24" s="153"/>
      <c r="R24" s="153"/>
      <c r="S24" s="153"/>
      <c r="T24" s="153"/>
      <c r="U24" s="153"/>
      <c r="V24" s="153"/>
      <c r="W24" s="114"/>
      <c r="X24" s="114"/>
      <c r="Y24" s="114"/>
      <c r="Z24" s="114"/>
      <c r="AA24" s="114"/>
      <c r="AB24" s="114"/>
      <c r="AC24" s="114"/>
      <c r="AD24" s="114"/>
      <c r="AE24" s="114"/>
      <c r="AF24" s="114"/>
      <c r="AG24" s="114"/>
      <c r="AH24" s="114"/>
      <c r="AI24" s="107"/>
      <c r="AJ24" s="116"/>
      <c r="AK24" s="107"/>
      <c r="AL24" s="116"/>
      <c r="AM24" s="144" t="s">
        <v>294</v>
      </c>
      <c r="AN24" s="117">
        <f t="shared" si="1"/>
        <v>0</v>
      </c>
      <c r="AP24" s="140"/>
    </row>
    <row r="25" spans="1:42" ht="81" x14ac:dyDescent="0.25">
      <c r="A25" s="180"/>
      <c r="B25" s="144" t="s">
        <v>331</v>
      </c>
      <c r="C25" s="144" t="s">
        <v>331</v>
      </c>
      <c r="D25" s="145" t="s">
        <v>120</v>
      </c>
      <c r="E25" s="145">
        <v>1</v>
      </c>
      <c r="F25" s="106" t="s">
        <v>358</v>
      </c>
      <c r="G25" s="153"/>
      <c r="H25" s="153"/>
      <c r="I25" s="153"/>
      <c r="J25" s="152"/>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07"/>
      <c r="AJ25" s="116"/>
      <c r="AK25" s="107"/>
      <c r="AL25" s="116"/>
      <c r="AM25" s="144" t="s">
        <v>294</v>
      </c>
      <c r="AN25" s="117">
        <f t="shared" si="1"/>
        <v>0</v>
      </c>
      <c r="AP25" s="140"/>
    </row>
    <row r="26" spans="1:42" ht="93" x14ac:dyDescent="0.25">
      <c r="A26" s="180"/>
      <c r="B26" s="144" t="s">
        <v>321</v>
      </c>
      <c r="C26" s="144" t="s">
        <v>321</v>
      </c>
      <c r="D26" s="145" t="s">
        <v>241</v>
      </c>
      <c r="E26" s="145">
        <v>1</v>
      </c>
      <c r="F26" s="106" t="s">
        <v>322</v>
      </c>
      <c r="G26" s="153"/>
      <c r="H26" s="153"/>
      <c r="I26" s="153"/>
      <c r="J26" s="152"/>
      <c r="K26" s="153"/>
      <c r="L26" s="153"/>
      <c r="M26" s="153"/>
      <c r="N26" s="152"/>
      <c r="O26" s="153"/>
      <c r="P26" s="153"/>
      <c r="Q26" s="153"/>
      <c r="R26" s="152"/>
      <c r="S26" s="153"/>
      <c r="T26" s="153"/>
      <c r="U26" s="153"/>
      <c r="V26" s="152"/>
      <c r="W26" s="114"/>
      <c r="X26" s="114"/>
      <c r="Y26" s="114"/>
      <c r="Z26" s="114"/>
      <c r="AA26" s="114"/>
      <c r="AB26" s="114"/>
      <c r="AC26" s="114"/>
      <c r="AD26" s="114"/>
      <c r="AE26" s="114"/>
      <c r="AF26" s="114"/>
      <c r="AG26" s="114"/>
      <c r="AH26" s="114"/>
      <c r="AI26" s="107"/>
      <c r="AJ26" s="116"/>
      <c r="AK26" s="107"/>
      <c r="AL26" s="116"/>
      <c r="AM26" s="144" t="s">
        <v>294</v>
      </c>
      <c r="AN26" s="117">
        <f t="shared" si="1"/>
        <v>0</v>
      </c>
      <c r="AP26" s="140"/>
    </row>
    <row r="27" spans="1:42" ht="116.25" x14ac:dyDescent="0.25">
      <c r="A27" s="180"/>
      <c r="B27" s="144" t="s">
        <v>332</v>
      </c>
      <c r="C27" s="144" t="s">
        <v>332</v>
      </c>
      <c r="D27" s="145" t="s">
        <v>241</v>
      </c>
      <c r="E27" s="145">
        <v>1</v>
      </c>
      <c r="F27" s="106" t="s">
        <v>323</v>
      </c>
      <c r="G27" s="153"/>
      <c r="H27" s="153"/>
      <c r="I27" s="153"/>
      <c r="J27" s="152"/>
      <c r="K27" s="153"/>
      <c r="L27" s="153"/>
      <c r="M27" s="153"/>
      <c r="N27" s="152"/>
      <c r="O27" s="153"/>
      <c r="P27" s="153"/>
      <c r="Q27" s="114"/>
      <c r="R27" s="114"/>
      <c r="S27" s="114"/>
      <c r="T27" s="114"/>
      <c r="U27" s="114"/>
      <c r="V27" s="114"/>
      <c r="W27" s="114"/>
      <c r="X27" s="114"/>
      <c r="Y27" s="114"/>
      <c r="Z27" s="114"/>
      <c r="AA27" s="114"/>
      <c r="AB27" s="114"/>
      <c r="AC27" s="114"/>
      <c r="AD27" s="114"/>
      <c r="AE27" s="114"/>
      <c r="AF27" s="114"/>
      <c r="AG27" s="114"/>
      <c r="AH27" s="114"/>
      <c r="AI27" s="107"/>
      <c r="AJ27" s="116">
        <v>0</v>
      </c>
      <c r="AK27" s="107"/>
      <c r="AL27" s="116"/>
      <c r="AM27" s="144" t="s">
        <v>294</v>
      </c>
      <c r="AN27" s="117">
        <f t="shared" si="1"/>
        <v>0</v>
      </c>
      <c r="AP27" s="140"/>
    </row>
    <row r="28" spans="1:42" ht="93" x14ac:dyDescent="0.25">
      <c r="A28" s="180"/>
      <c r="B28" s="146" t="s">
        <v>97</v>
      </c>
      <c r="C28" s="144" t="s">
        <v>97</v>
      </c>
      <c r="D28" s="145" t="s">
        <v>241</v>
      </c>
      <c r="E28" s="145">
        <v>1</v>
      </c>
      <c r="F28" s="106" t="s">
        <v>228</v>
      </c>
      <c r="G28" s="153"/>
      <c r="H28" s="153"/>
      <c r="I28" s="153"/>
      <c r="J28" s="152"/>
      <c r="K28" s="153"/>
      <c r="L28" s="153"/>
      <c r="M28" s="153"/>
      <c r="N28" s="152"/>
      <c r="O28" s="153"/>
      <c r="P28" s="153"/>
      <c r="Q28" s="153"/>
      <c r="R28" s="152"/>
      <c r="S28" s="153"/>
      <c r="T28" s="153"/>
      <c r="U28" s="153"/>
      <c r="V28" s="152"/>
      <c r="W28" s="114"/>
      <c r="X28" s="114"/>
      <c r="Y28" s="114"/>
      <c r="Z28" s="114"/>
      <c r="AA28" s="114"/>
      <c r="AB28" s="114"/>
      <c r="AC28" s="114"/>
      <c r="AD28" s="114"/>
      <c r="AE28" s="114"/>
      <c r="AF28" s="114"/>
      <c r="AG28" s="114"/>
      <c r="AH28" s="114"/>
      <c r="AI28" s="107"/>
      <c r="AJ28" s="116">
        <v>0</v>
      </c>
      <c r="AK28" s="107"/>
      <c r="AL28" s="116"/>
      <c r="AM28" s="144" t="s">
        <v>326</v>
      </c>
      <c r="AN28" s="117">
        <f t="shared" si="1"/>
        <v>0</v>
      </c>
      <c r="AP28" s="140"/>
    </row>
    <row r="29" spans="1:42" ht="116.25" x14ac:dyDescent="0.25">
      <c r="A29" s="180"/>
      <c r="B29" s="144" t="s">
        <v>333</v>
      </c>
      <c r="C29" s="144" t="s">
        <v>334</v>
      </c>
      <c r="D29" s="145" t="s">
        <v>241</v>
      </c>
      <c r="E29" s="145">
        <v>1</v>
      </c>
      <c r="F29" s="106" t="s">
        <v>228</v>
      </c>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07"/>
      <c r="AJ29" s="116">
        <v>161925000</v>
      </c>
      <c r="AK29" s="107"/>
      <c r="AL29" s="116"/>
      <c r="AM29" s="144" t="s">
        <v>326</v>
      </c>
      <c r="AN29" s="117">
        <f t="shared" si="1"/>
        <v>161925000</v>
      </c>
      <c r="AP29" s="140"/>
    </row>
    <row r="30" spans="1:42" ht="116.25" x14ac:dyDescent="0.25">
      <c r="A30" s="160" t="s">
        <v>324</v>
      </c>
      <c r="B30" s="146" t="s">
        <v>100</v>
      </c>
      <c r="C30" s="144" t="s">
        <v>287</v>
      </c>
      <c r="D30" s="145" t="s">
        <v>241</v>
      </c>
      <c r="E30" s="145">
        <v>1</v>
      </c>
      <c r="F30" s="106" t="s">
        <v>228</v>
      </c>
      <c r="G30" s="153"/>
      <c r="H30" s="153"/>
      <c r="I30" s="153"/>
      <c r="J30" s="152"/>
      <c r="K30" s="153"/>
      <c r="L30" s="153"/>
      <c r="M30" s="153"/>
      <c r="N30" s="152"/>
      <c r="O30" s="153"/>
      <c r="P30" s="153"/>
      <c r="Q30" s="153"/>
      <c r="R30" s="152"/>
      <c r="S30" s="153"/>
      <c r="T30" s="153"/>
      <c r="U30" s="153"/>
      <c r="V30" s="152"/>
      <c r="W30" s="114"/>
      <c r="X30" s="114"/>
      <c r="Y30" s="114"/>
      <c r="Z30" s="114"/>
      <c r="AA30" s="114"/>
      <c r="AB30" s="114"/>
      <c r="AC30" s="114"/>
      <c r="AD30" s="114"/>
      <c r="AE30" s="114"/>
      <c r="AF30" s="114"/>
      <c r="AG30" s="114"/>
      <c r="AH30" s="114"/>
      <c r="AI30" s="107"/>
      <c r="AJ30" s="116"/>
      <c r="AK30" s="107"/>
      <c r="AL30" s="107"/>
      <c r="AM30" s="144" t="s">
        <v>326</v>
      </c>
      <c r="AN30" s="117">
        <f t="shared" si="1"/>
        <v>0</v>
      </c>
      <c r="AP30" s="140"/>
    </row>
    <row r="31" spans="1:42" ht="25.5" x14ac:dyDescent="0.25">
      <c r="A31" s="184" t="s">
        <v>257</v>
      </c>
      <c r="B31" s="185"/>
      <c r="C31" s="185"/>
      <c r="D31" s="185"/>
      <c r="E31" s="185"/>
      <c r="F31" s="185"/>
      <c r="G31" s="185"/>
      <c r="H31" s="185"/>
      <c r="I31" s="185"/>
      <c r="J31" s="185"/>
      <c r="K31" s="185"/>
      <c r="L31" s="185"/>
      <c r="M31" s="185"/>
      <c r="N31" s="185"/>
      <c r="O31" s="139"/>
      <c r="P31" s="139"/>
      <c r="Q31" s="139"/>
      <c r="R31" s="139"/>
      <c r="S31" s="139"/>
      <c r="T31" s="139"/>
      <c r="U31" s="139"/>
      <c r="V31" s="139"/>
      <c r="W31" s="139"/>
      <c r="X31" s="139"/>
      <c r="Y31" s="139"/>
      <c r="Z31" s="139"/>
      <c r="AA31" s="139"/>
      <c r="AB31" s="139"/>
      <c r="AC31" s="139"/>
      <c r="AD31" s="139"/>
      <c r="AE31" s="139"/>
      <c r="AF31" s="139"/>
      <c r="AG31" s="139"/>
      <c r="AH31" s="139"/>
      <c r="AI31" s="116">
        <f>SUM(AI8:AI30)</f>
        <v>0</v>
      </c>
      <c r="AJ31" s="116">
        <f>SUM(AJ8:AJ30)</f>
        <v>185925000</v>
      </c>
      <c r="AK31" s="116">
        <f>SUM(AK8:AK30)</f>
        <v>0</v>
      </c>
      <c r="AL31" s="116">
        <f>SUM(AL8:AL30)</f>
        <v>0</v>
      </c>
      <c r="AM31" s="154"/>
      <c r="AN31" s="117">
        <f>SUM(AN8:AN30)</f>
        <v>185925000</v>
      </c>
      <c r="AP31" s="141"/>
    </row>
  </sheetData>
  <autoFilter ref="A6:AN31" xr:uid="{68B6C708-4B17-49CF-9CF8-6054379B2119}">
    <filterColumn colId="5">
      <filters>
        <filter val="GOBERNACIÓN DEL MAGDALENA - INVIAS"/>
        <filter val="INVIAS"/>
      </filters>
    </filterColumn>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mergeCells count="23">
    <mergeCell ref="A31:N31"/>
    <mergeCell ref="S6:V7"/>
    <mergeCell ref="W6:Z7"/>
    <mergeCell ref="AA6:AD7"/>
    <mergeCell ref="A1:AN1"/>
    <mergeCell ref="A2:AN2"/>
    <mergeCell ref="A3:AN3"/>
    <mergeCell ref="A4:AN4"/>
    <mergeCell ref="A5:AN5"/>
    <mergeCell ref="AI6:AN6"/>
    <mergeCell ref="A6:A7"/>
    <mergeCell ref="B6:B7"/>
    <mergeCell ref="C6:C7"/>
    <mergeCell ref="D6:D7"/>
    <mergeCell ref="E6:E7"/>
    <mergeCell ref="AE6:AH7"/>
    <mergeCell ref="A21:A22"/>
    <mergeCell ref="A23:A29"/>
    <mergeCell ref="O6:R7"/>
    <mergeCell ref="K6:N7"/>
    <mergeCell ref="F6:F7"/>
    <mergeCell ref="G6:J7"/>
    <mergeCell ref="A18:A20"/>
  </mergeCells>
  <phoneticPr fontId="5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zoomScale="30" zoomScaleNormal="30" zoomScaleSheetLayoutView="25" zoomScalePageLayoutView="30" workbookViewId="0">
      <selection activeCell="B4" sqref="B4:C5"/>
    </sheetView>
  </sheetViews>
  <sheetFormatPr baseColWidth="10" defaultColWidth="11.42578125" defaultRowHeight="28.5" x14ac:dyDescent="0.4"/>
  <cols>
    <col min="1" max="1" width="86.5703125" style="15" customWidth="1"/>
    <col min="2" max="2" width="45.85546875" style="15" customWidth="1"/>
    <col min="3" max="3" width="90.140625" style="15" customWidth="1"/>
    <col min="4" max="4" width="71.5703125" style="16" customWidth="1"/>
    <col min="5" max="5" width="139" style="15" customWidth="1"/>
    <col min="6" max="6" width="117.5703125" style="15" customWidth="1"/>
    <col min="7" max="7" width="119.42578125" style="165" customWidth="1"/>
    <col min="8" max="8" width="72.7109375" style="14" customWidth="1"/>
    <col min="9" max="9" width="17.7109375" style="14" bestFit="1" customWidth="1"/>
    <col min="10" max="10" width="18.5703125" style="14" customWidth="1"/>
    <col min="11" max="16384" width="11.42578125" style="14"/>
  </cols>
  <sheetData>
    <row r="1" spans="1:8" ht="198.6" customHeight="1" x14ac:dyDescent="0.4">
      <c r="A1" s="224"/>
      <c r="B1" s="224"/>
      <c r="C1" s="222" t="s">
        <v>79</v>
      </c>
      <c r="D1" s="223"/>
      <c r="E1" s="223"/>
      <c r="F1" s="223"/>
      <c r="G1" s="217" t="s">
        <v>338</v>
      </c>
      <c r="H1" s="221" t="s">
        <v>78</v>
      </c>
    </row>
    <row r="2" spans="1:8" ht="89.25" customHeight="1" x14ac:dyDescent="0.4">
      <c r="A2" s="224"/>
      <c r="B2" s="224"/>
      <c r="C2" s="223" t="s">
        <v>5</v>
      </c>
      <c r="D2" s="223"/>
      <c r="E2" s="223"/>
      <c r="F2" s="223"/>
      <c r="G2" s="218"/>
      <c r="H2" s="221"/>
    </row>
    <row r="3" spans="1:8" ht="79.5" customHeight="1" x14ac:dyDescent="0.4">
      <c r="A3" s="220" t="s">
        <v>77</v>
      </c>
      <c r="B3" s="220"/>
      <c r="C3" s="220"/>
      <c r="D3" s="220"/>
      <c r="E3" s="220"/>
      <c r="F3" s="220"/>
      <c r="G3" s="220"/>
      <c r="H3" s="19" t="s">
        <v>76</v>
      </c>
    </row>
    <row r="4" spans="1:8" ht="150" customHeight="1" x14ac:dyDescent="0.4">
      <c r="A4" s="220" t="s">
        <v>75</v>
      </c>
      <c r="B4" s="225" t="s">
        <v>189</v>
      </c>
      <c r="C4" s="225"/>
      <c r="D4" s="219" t="s">
        <v>339</v>
      </c>
      <c r="E4" s="219"/>
      <c r="F4" s="219" t="s">
        <v>340</v>
      </c>
      <c r="G4" s="219"/>
      <c r="H4" s="219"/>
    </row>
    <row r="5" spans="1:8" ht="140.44999999999999" customHeight="1" x14ac:dyDescent="0.4">
      <c r="A5" s="220"/>
      <c r="B5" s="225"/>
      <c r="C5" s="225"/>
      <c r="D5" s="219" t="s">
        <v>84</v>
      </c>
      <c r="E5" s="219"/>
      <c r="F5" s="19" t="s">
        <v>92</v>
      </c>
      <c r="G5" s="162" t="s">
        <v>91</v>
      </c>
      <c r="H5" s="19" t="s">
        <v>4</v>
      </c>
    </row>
    <row r="6" spans="1:8" ht="148.5" customHeight="1" thickBot="1" x14ac:dyDescent="0.45">
      <c r="A6" s="28" t="s">
        <v>74</v>
      </c>
      <c r="B6" s="216" t="s">
        <v>73</v>
      </c>
      <c r="C6" s="216"/>
      <c r="D6" s="28" t="s">
        <v>72</v>
      </c>
      <c r="E6" s="28" t="s">
        <v>47</v>
      </c>
      <c r="F6" s="28" t="s">
        <v>48</v>
      </c>
      <c r="G6" s="28" t="s">
        <v>71</v>
      </c>
      <c r="H6" s="28" t="s">
        <v>50</v>
      </c>
    </row>
    <row r="7" spans="1:8" ht="135.75" customHeight="1" thickBot="1" x14ac:dyDescent="0.45">
      <c r="A7" s="214" t="s">
        <v>70</v>
      </c>
      <c r="B7" s="211" t="s">
        <v>351</v>
      </c>
      <c r="C7" s="211"/>
      <c r="D7" s="161" t="s">
        <v>221</v>
      </c>
      <c r="E7" s="158" t="str">
        <f>+PAE_Resumen_V1!C8</f>
        <v>Consolidación del censo a través de Alcaldias y los organismos de socorro.</v>
      </c>
      <c r="F7" s="158" t="str">
        <f>+PAE_Resumen_V1!B8</f>
        <v>Obtener el reporte de las personas damnificadas y/o afectadas a causa de los daños generados  y las perdidas materiales debido a la materialización de escenarios de riesgo asociado a las emergencias que se puedan presentar por la incomunicación del municipio de Santa Barbara de Pinto con el resto del Departamento.</v>
      </c>
      <c r="G7" s="29" t="str">
        <f>+PAE_Resumen_V1!F8</f>
        <v>CDGRD (Cruz Roja, Defensa Civil, Bomberos y Voluntarios)</v>
      </c>
      <c r="H7" s="147" t="s">
        <v>102</v>
      </c>
    </row>
    <row r="8" spans="1:8" ht="101.25" x14ac:dyDescent="0.4">
      <c r="A8" s="215"/>
      <c r="B8" s="212"/>
      <c r="C8" s="212"/>
      <c r="D8" s="157" t="s">
        <v>223</v>
      </c>
      <c r="E8" s="158" t="str">
        <f>+PAE_Resumen_V1!C9</f>
        <v>Detectar, ubicar y extraer personas atrapadas, heridas, extraviadas o en condición de riesgo para ubicarlas en sitios seguros.</v>
      </c>
      <c r="F8" s="158" t="str">
        <f>+PAE_Resumen_V1!B9</f>
        <v xml:space="preserve">Ubicar y rescatar a las personas que se encuentren atrapadas, heridas, extraviadas o en condición de riesgo por la materialización de un escenario de riesgo </v>
      </c>
      <c r="G8" s="29" t="str">
        <f>+PAE_Resumen_V1!F9</f>
        <v>CDGRD (Cruz Roja, Defensa Civil, Bomberos y Voluntarios)</v>
      </c>
      <c r="H8" s="147" t="s">
        <v>102</v>
      </c>
    </row>
    <row r="9" spans="1:8" ht="101.25" x14ac:dyDescent="0.4">
      <c r="A9" s="215"/>
      <c r="B9" s="212"/>
      <c r="C9" s="212"/>
      <c r="D9" s="160" t="s">
        <v>225</v>
      </c>
      <c r="E9" s="158" t="str">
        <f>+PAE_Resumen_V1!C10</f>
        <v>Articulación con la oficina del PAE:
- Ollas Comunitarias
- Banco de Alimentos.</v>
      </c>
      <c r="F9" s="158" t="str">
        <f>+PAE_Resumen_V1!B10</f>
        <v>Articulación con la oficina del PAE:
- Ollas Comunitarias
- Banco de Alimentos.</v>
      </c>
      <c r="G9" s="29" t="str">
        <f>+PAE_Resumen_V1!F10</f>
        <v>GOBERNACIÓN (PAE)</v>
      </c>
      <c r="H9" s="148" t="s">
        <v>103</v>
      </c>
    </row>
    <row r="10" spans="1:8" ht="101.25" x14ac:dyDescent="0.4">
      <c r="A10" s="215"/>
      <c r="B10" s="212"/>
      <c r="C10" s="212"/>
      <c r="D10" s="161" t="s">
        <v>299</v>
      </c>
      <c r="E10" s="158" t="str">
        <f>+PAE_Resumen_V1!C11</f>
        <v>Decretar alerta Amarilla</v>
      </c>
      <c r="F10" s="158" t="str">
        <f>+PAE_Resumen_V1!B11</f>
        <v>Decretar alerta Amarilla, en función del nivel de la emergencia que se presente por la materialización de un escenario de riesgo</v>
      </c>
      <c r="G10" s="29" t="str">
        <f>+PAE_Resumen_V1!F11</f>
        <v>GOBERNACIÓN (SECRETARIA DE SALUD)</v>
      </c>
      <c r="H10" s="148" t="s">
        <v>105</v>
      </c>
    </row>
    <row r="11" spans="1:8" ht="101.25" x14ac:dyDescent="0.4">
      <c r="A11" s="215"/>
      <c r="B11" s="212"/>
      <c r="C11" s="212"/>
      <c r="D11" s="213" t="s">
        <v>303</v>
      </c>
      <c r="E11" s="158" t="str">
        <f>+PAE_Resumen_V1!C12</f>
        <v>Realizar visita técnica en los puntos críticos identificados</v>
      </c>
      <c r="F11" s="158" t="str">
        <f>+PAE_Resumen_V1!B12</f>
        <v>Realizar visita técnica en los puntos críticos identificados socializando la problemática y la potencial afectación que se puede presentar a la comunidad y las entidades municipales</v>
      </c>
      <c r="G11" s="29" t="str">
        <f>+PAE_Resumen_V1!F12</f>
        <v>GOBERNACIÓN (SECRETARIA DE INFRAESTRUCTURA)</v>
      </c>
      <c r="H11" s="148" t="s">
        <v>103</v>
      </c>
    </row>
    <row r="12" spans="1:8" ht="101.25" x14ac:dyDescent="0.4">
      <c r="A12" s="215"/>
      <c r="B12" s="212"/>
      <c r="C12" s="212"/>
      <c r="D12" s="210"/>
      <c r="E12" s="158" t="str">
        <f>+PAE_Resumen_V1!C13</f>
        <v>Evaluar la necesidad de alquiler de maquinaria amarilla,</v>
      </c>
      <c r="F12" s="158" t="str">
        <f>+PAE_Resumen_V1!B13</f>
        <v xml:space="preserve">Evaluar la necesidad de alquiler de maquinaria amarilla, en el caso de se aumente la materialización de escenarios de riesgo como las inundaciones o deslizamientos </v>
      </c>
      <c r="G12" s="29" t="str">
        <f>+PAE_Resumen_V1!F13</f>
        <v>GOBERNACIÓN (SECRETARIA DE INFRAESTRUCTURA)</v>
      </c>
      <c r="H12" s="148" t="s">
        <v>109</v>
      </c>
    </row>
    <row r="13" spans="1:8" ht="132.75" customHeight="1" x14ac:dyDescent="0.4">
      <c r="A13" s="215"/>
      <c r="B13" s="212"/>
      <c r="C13" s="212"/>
      <c r="D13" s="210"/>
      <c r="E13" s="158" t="str">
        <f>+PAE_Resumen_V1!C14</f>
        <v>Elaboración de Plan de Trabajo para intervención con maquinaria amarilla</v>
      </c>
      <c r="F13" s="158" t="str">
        <f>+PAE_Resumen_V1!B14</f>
        <v>Elaboración de Plan de Trabajo para intervención con maquinaria amarilla</v>
      </c>
      <c r="G13" s="29" t="str">
        <f>+PAE_Resumen_V1!F14</f>
        <v>GOBERNACIÓN (SECRETARIA DE INFRAESTRUCTURA)</v>
      </c>
      <c r="H13" s="148" t="s">
        <v>103</v>
      </c>
    </row>
    <row r="14" spans="1:8" ht="135" x14ac:dyDescent="0.4">
      <c r="A14" s="215"/>
      <c r="B14" s="212"/>
      <c r="C14" s="212"/>
      <c r="D14" s="210"/>
      <c r="E14" s="158" t="str">
        <f>+PAE_Resumen_V1!C15</f>
        <v>Instalacion de puente militar para el traslado de comunidad, alimentos entre otras para la comunidad que vive en el municipio de Santa Barbara de Pinto y no tienen acceso via terrestre por colapso de puente el dia 30 de junio de 2023.</v>
      </c>
      <c r="F14" s="158" t="str">
        <f>+PAE_Resumen_V1!B17</f>
        <v>Atención de las obras para la habilitación del paso terrestre entre el municipio de Santa Ana y Santa Barbara de Pinto</v>
      </c>
      <c r="G14" s="29" t="str">
        <f>+PAE_Resumen_V1!F15</f>
        <v>UNGRD</v>
      </c>
      <c r="H14" s="148" t="s">
        <v>103</v>
      </c>
    </row>
    <row r="15" spans="1:8" ht="135" x14ac:dyDescent="0.4">
      <c r="A15" s="215"/>
      <c r="B15" s="212"/>
      <c r="C15" s="212"/>
      <c r="D15" s="210"/>
      <c r="E15" s="158" t="str">
        <f>+PAE_Resumen_V1!C17</f>
        <v>Adelantar la contratación y la ejecución  de los diseños para el puente que comunica al municipio de Santa Ana y Santa Barbara del Pinto precisamente en cercanias del corregimiento de Barrio Blanco municipio de Santa Ana</v>
      </c>
      <c r="F15" s="158" t="str">
        <f>+PAE_Resumen_V1!D17</f>
        <v>Global</v>
      </c>
      <c r="G15" s="29" t="str">
        <f>+PAE_Resumen_V1!F17</f>
        <v>GOBERNACIÓN DEL MAGDALENA - UNGRD</v>
      </c>
      <c r="H15" s="148" t="s">
        <v>103</v>
      </c>
    </row>
    <row r="16" spans="1:8" ht="202.5" x14ac:dyDescent="0.4">
      <c r="B16" s="212"/>
      <c r="C16" s="212"/>
      <c r="D16" s="226" t="s">
        <v>307</v>
      </c>
      <c r="E16" s="158" t="str">
        <f>+PAE_Resumen_V1!C18</f>
        <v>Facilitar el acceso y la salida de población y recursos para la atención de emergencias, la movilidad y conectividad interna y externa en la ciudad.</v>
      </c>
      <c r="F16" s="158" t="str">
        <f>+PAE_Resumen_V1!B18</f>
        <v>Facilitar el acceso y la salida de población y recursos para la atención de emergencias, la movilidad y conectividad interna y externa en la ciudad, el transporte de heridos, el transporte terrestre, ferroviario, fluvial y aéreo requerido, así como la operación de servicios y terminales de transporte; restableciendo de manera provisional el servicio.</v>
      </c>
      <c r="G16" s="29" t="str">
        <f>+PAE_Resumen_V1!F18</f>
        <v>GOBERNACIÓN  (OFICINA DE TRANSITO Y TRANSPORTE)</v>
      </c>
      <c r="H16" s="148" t="s">
        <v>112</v>
      </c>
    </row>
    <row r="17" spans="2:8" ht="97.5" customHeight="1" x14ac:dyDescent="0.4">
      <c r="B17" s="212"/>
      <c r="C17" s="212"/>
      <c r="D17" s="227"/>
      <c r="E17" s="158" t="str">
        <f>+PAE_Resumen_V1!C19</f>
        <v>Coordinación con cooperativas de transportadores, cuando se presenten las emergencias</v>
      </c>
      <c r="F17" s="158" t="str">
        <f>+PAE_Resumen_V1!B19</f>
        <v>Coordinación con cooperativas de transportadores, cuando se presenten las emergencias</v>
      </c>
      <c r="G17" s="29" t="str">
        <f>+PAE_Resumen_V1!F19</f>
        <v>GOBERNACIÓN  (OFICINA DE TRANSITO Y TRANSPORTE)</v>
      </c>
      <c r="H17" s="148" t="s">
        <v>112</v>
      </c>
    </row>
    <row r="18" spans="2:8" ht="100.5" customHeight="1" thickBot="1" x14ac:dyDescent="0.45">
      <c r="B18" s="212"/>
      <c r="C18" s="212"/>
      <c r="D18" s="227"/>
      <c r="E18" s="158" t="str">
        <f>+PAE_Resumen_V1!C20</f>
        <v>Control vehicular a demanda</v>
      </c>
      <c r="F18" s="158" t="str">
        <f>+PAE_Resumen_V1!B20</f>
        <v>Control vehicular a demanda</v>
      </c>
      <c r="G18" s="29" t="str">
        <f>+PAE_Resumen_V1!F20</f>
        <v>GOBERNACIÓN  (OFICINA DE TRANSITO Y TRANSPORTE)</v>
      </c>
      <c r="H18" s="148" t="s">
        <v>112</v>
      </c>
    </row>
    <row r="19" spans="2:8" ht="168.75" x14ac:dyDescent="0.4">
      <c r="B19" s="212"/>
      <c r="C19" s="212"/>
      <c r="D19" s="208" t="s">
        <v>317</v>
      </c>
      <c r="E19" s="158" t="str">
        <f>+PAE_Resumen_V1!C21</f>
        <v>Ser garante para que la fuerza publica mantenga la seguridad pública, la convivencia pacífica y el orden público</v>
      </c>
      <c r="F19" s="158" t="str">
        <f>+PAE_Resumen_V1!B21</f>
        <v>Ser garante para que la fuerza publica mantenga la seguridad pública, la convivencia pacífica y el orden público; protegiendo la vida, honra y bienes de la población, mediando conflictos sociales y haciendo contención a comportamientos no adaptativos</v>
      </c>
      <c r="G19" s="29" t="str">
        <f>+PAE_Resumen_V1!F21</f>
        <v>GOBERNACIÓN (SECRETARIA DE INTERIO)</v>
      </c>
      <c r="H19" s="148" t="s">
        <v>112</v>
      </c>
    </row>
    <row r="20" spans="2:8" ht="169.5" thickBot="1" x14ac:dyDescent="0.45">
      <c r="B20" s="212"/>
      <c r="C20" s="212"/>
      <c r="D20" s="209"/>
      <c r="E20" s="158" t="str">
        <f>+PAE_Resumen_V1!C22</f>
        <v>Desarrollar reuniones con lideres, sociales, barriales y comunales, para articular con ellos el diagnostico de la problemática que se presenta por la materialización del escenario de riesgo</v>
      </c>
      <c r="F20" s="158" t="str">
        <f>+PAE_Resumen_V1!B22</f>
        <v>Desarrollar reuniones con lideres, sociales, barriales y comunales, para articular con ellos el diagnostico de la problemática que se presenta por la materialización del escenario de riesgo que causa la afectación negativa sobre la comunidad</v>
      </c>
      <c r="G20" s="29" t="str">
        <f>+PAE_Resumen_V1!F22</f>
        <v>GOBERNACIÓN (SECRETARIA DE LA IGUALDAD Y PODER POPULAR y AFGERD)</v>
      </c>
      <c r="H20" s="148" t="s">
        <v>103</v>
      </c>
    </row>
    <row r="21" spans="2:8" ht="67.5" x14ac:dyDescent="0.4">
      <c r="B21" s="212"/>
      <c r="C21" s="212"/>
      <c r="D21" s="208" t="s">
        <v>318</v>
      </c>
      <c r="E21" s="158" t="str">
        <f>+PAE_Resumen_V1!C23</f>
        <v>Realizar el inventario de afectaciones agrarias, asociadas a la materialización de escenario de riesgo</v>
      </c>
      <c r="F21" s="158" t="str">
        <f>+PAE_Resumen_V1!B23</f>
        <v>Realizar el inventario de afectaciones agrarias, asociadas a la materialización de escenario de riesgo</v>
      </c>
      <c r="G21" s="29" t="str">
        <f>+PAE_Resumen_V1!F23</f>
        <v>GOBERNACIÓN (SECRETARIA DE DESARROLLO Y AFGERD</v>
      </c>
      <c r="H21" s="148" t="s">
        <v>103</v>
      </c>
    </row>
    <row r="22" spans="2:8" ht="101.25" x14ac:dyDescent="0.4">
      <c r="B22" s="212"/>
      <c r="C22" s="212"/>
      <c r="D22" s="210"/>
      <c r="E22" s="158" t="str">
        <f>+PAE_Resumen_V1!C24</f>
        <v>Brindar asistencia técnica y económica a las familias campesinas afectadas por la materialización del escenario de riesgo que genero el impacto negativo</v>
      </c>
      <c r="F22" s="158" t="str">
        <f>+PAE_Resumen_V1!B24</f>
        <v>Brindar asistencia técnica y económica a las familias campesinas afectadas por la materialización del escenario de riesgo que genero el impacto negativo</v>
      </c>
      <c r="G22" s="29" t="str">
        <f>+PAE_Resumen_V1!F24</f>
        <v>GOBERNACIÓN (SECRETARIA DE DESARROLLO Y AFGERD</v>
      </c>
      <c r="H22" s="148" t="s">
        <v>103</v>
      </c>
    </row>
    <row r="23" spans="2:8" ht="67.5" x14ac:dyDescent="0.4">
      <c r="B23" s="212"/>
      <c r="C23" s="212"/>
      <c r="D23" s="210"/>
      <c r="E23" s="158" t="str">
        <f>+PAE_Resumen_V1!C25</f>
        <v>Asistencia Técnica y viabilizarían del proyecto ajustado que presente la Oficina de Riesgos</v>
      </c>
      <c r="F23" s="158" t="str">
        <f>+PAE_Resumen_V1!B25</f>
        <v>Asistencia Técnica y viabilizarían del proyecto ajustado que presente la Oficina de Riesgos</v>
      </c>
      <c r="G23" s="29" t="str">
        <f>+PAE_Resumen_V1!F25</f>
        <v>GOBERNACIÓN (OFICINA DE PLANEACIÓN Y AFGERD</v>
      </c>
      <c r="H23" s="148" t="s">
        <v>103</v>
      </c>
    </row>
    <row r="24" spans="2:8" ht="101.25" x14ac:dyDescent="0.4">
      <c r="B24" s="212"/>
      <c r="C24" s="212"/>
      <c r="D24" s="210"/>
      <c r="E24" s="158" t="str">
        <f>+PAE_Resumen_V1!C26</f>
        <v>Reasignación de recursos que sean necesarios para la ejecución del proyecto y las actividades del plan de acción, previa consulta con el sr Gobernador</v>
      </c>
      <c r="F24" s="158" t="str">
        <f>+PAE_Resumen_V1!B26</f>
        <v>Reasignación de recursos que sean necesarios para la ejecución del proyecto y las actividades del plan de acción, previa consulta con el sr Gobernador</v>
      </c>
      <c r="G24" s="29" t="str">
        <f>+PAE_Resumen_V1!F26</f>
        <v>GOBERNACIÓN (SECRETARIA DE HACIENDA / OF. PLANEACION)</v>
      </c>
      <c r="H24" s="148" t="s">
        <v>337</v>
      </c>
    </row>
    <row r="25" spans="2:8" ht="101.25" x14ac:dyDescent="0.4">
      <c r="B25" s="212"/>
      <c r="C25" s="212"/>
      <c r="D25" s="210"/>
      <c r="E25" s="158" t="str">
        <f>+PAE_Resumen_V1!C27</f>
        <v xml:space="preserve">Definir con el IDEAM como poner en funcionamiento las estaciones meteorológicas SAT del Departamento del Magdalena e ingreso a la plataforma operativa. </v>
      </c>
      <c r="F25" s="158" t="str">
        <f>+PAE_Resumen_V1!B27</f>
        <v xml:space="preserve">Definir con el IDEAM como poner en funcionamiento las estaciones meteorológicas SAT del Departamento del Magdalena e ingreso a la plataforma operativa. </v>
      </c>
      <c r="G25" s="29" t="str">
        <f>+PAE_Resumen_V1!F27</f>
        <v>GOBERNACIÓN (OFICINA DE AMBIENTE)</v>
      </c>
      <c r="H25" s="148" t="s">
        <v>337</v>
      </c>
    </row>
    <row r="26" spans="2:8" ht="99" customHeight="1" x14ac:dyDescent="0.4">
      <c r="B26" s="212"/>
      <c r="C26" s="212"/>
      <c r="D26" s="210"/>
      <c r="E26" s="158" t="str">
        <f>+PAE_Resumen_V1!C28</f>
        <v xml:space="preserve">Mantenimiento de herramientas equipos y accesorios  </v>
      </c>
      <c r="F26" s="158" t="str">
        <f>+PAE_Resumen_V1!B28</f>
        <v xml:space="preserve">Mantenimiento de herramientas equipos y accesorios  </v>
      </c>
      <c r="G26" s="29" t="str">
        <f>+PAE_Resumen_V1!F28</f>
        <v>GOBERNACIÓN</v>
      </c>
      <c r="H26" s="148" t="s">
        <v>103</v>
      </c>
    </row>
    <row r="27" spans="2:8" ht="144" customHeight="1" x14ac:dyDescent="0.4">
      <c r="B27" s="212"/>
      <c r="C27" s="212"/>
      <c r="D27" s="210"/>
      <c r="E27" s="158" t="str">
        <f>+PAE_Resumen_V1!C29</f>
        <v>Tener a disposición elementos que permitan la ayuda efectiva a las comunidades y núcleos familiares afectados por la materialización de un escenario de riesgo</v>
      </c>
      <c r="F27" s="158" t="str">
        <f>+PAE_Resumen_V1!B29</f>
        <v>Acciones de Recuperación, de mitigación de riesgo y/o Atención emergencias que se presenten en el departamento (Banco de ayuda)</v>
      </c>
      <c r="G27" s="29" t="str">
        <f>+PAE_Resumen_V1!F29</f>
        <v>GOBERNACIÓN</v>
      </c>
      <c r="H27" s="148" t="s">
        <v>103</v>
      </c>
    </row>
    <row r="28" spans="2:8" ht="133.5" customHeight="1" x14ac:dyDescent="0.4">
      <c r="B28" s="212"/>
      <c r="C28" s="212"/>
      <c r="D28" s="161" t="s">
        <v>324</v>
      </c>
      <c r="E28" s="158" t="str">
        <f>+PAE_Resumen_V1!C30</f>
        <v>Mantener a la comunidad informada sobre las alertas que se emitan y las condiciones meteorológicas y climáticas que puedan incidir en la materialización de escenarios de riesgo</v>
      </c>
      <c r="F28" s="158" t="str">
        <f>+PAE_Resumen_V1!B30</f>
        <v>Generar boletines de prensa oficiales y mantener comunicación constante de información al público en general</v>
      </c>
      <c r="G28" s="29" t="str">
        <f>+PAE_Resumen_V1!F30</f>
        <v>GOBERNACIÓN</v>
      </c>
      <c r="H28" s="148" t="s">
        <v>103</v>
      </c>
    </row>
  </sheetData>
  <mergeCells count="18">
    <mergeCell ref="B6:C6"/>
    <mergeCell ref="G1:G2"/>
    <mergeCell ref="D5:E5"/>
    <mergeCell ref="D4:E4"/>
    <mergeCell ref="A3:G3"/>
    <mergeCell ref="F4:H4"/>
    <mergeCell ref="H1:H2"/>
    <mergeCell ref="C1:F1"/>
    <mergeCell ref="C2:F2"/>
    <mergeCell ref="A1:B2"/>
    <mergeCell ref="A4:A5"/>
    <mergeCell ref="B4:C5"/>
    <mergeCell ref="D19:D20"/>
    <mergeCell ref="D21:D27"/>
    <mergeCell ref="B7:C28"/>
    <mergeCell ref="D11:D15"/>
    <mergeCell ref="A7:A15"/>
    <mergeCell ref="D16:D18"/>
  </mergeCells>
  <printOptions horizontalCentered="1" verticalCentered="1"/>
  <pageMargins left="0.11811023622047245" right="0.11811023622047245" top="0.35433070866141736" bottom="0.35433070866141736" header="0.31496062992125984" footer="0.31496062992125984"/>
  <pageSetup paperSize="5" scale="2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7"/>
  <sheetViews>
    <sheetView showGridLines="0" zoomScale="55" zoomScaleNormal="55" workbookViewId="0">
      <pane xSplit="1" ySplit="3" topLeftCell="B21" activePane="bottomRight" state="frozen"/>
      <selection pane="topRight" activeCell="B1" sqref="B1"/>
      <selection pane="bottomLeft" activeCell="A4" sqref="A4"/>
      <selection pane="bottomRight" activeCell="E6" sqref="E6"/>
    </sheetView>
  </sheetViews>
  <sheetFormatPr baseColWidth="10" defaultColWidth="11.42578125" defaultRowHeight="12.75" x14ac:dyDescent="0.2"/>
  <cols>
    <col min="1" max="1" width="43.28515625" style="17" customWidth="1"/>
    <col min="2" max="2" width="58" style="18" customWidth="1"/>
    <col min="3" max="3" width="92.5703125" style="17" customWidth="1"/>
    <col min="4" max="4" width="27.7109375" style="17" customWidth="1"/>
    <col min="5" max="5" width="34.42578125" style="17" customWidth="1"/>
    <col min="6" max="6" width="40.42578125" style="17" customWidth="1"/>
    <col min="7" max="8" width="27.7109375" style="17" customWidth="1"/>
    <col min="9" max="16384" width="11.42578125" style="17"/>
  </cols>
  <sheetData>
    <row r="1" spans="1:8" ht="120.75" customHeight="1" x14ac:dyDescent="0.2">
      <c r="A1" s="30"/>
      <c r="B1" s="235" t="s">
        <v>82</v>
      </c>
      <c r="C1" s="236"/>
      <c r="D1" s="236"/>
      <c r="E1" s="236"/>
      <c r="F1" s="237"/>
      <c r="G1" s="233">
        <f>+'LINEAS RESPUESTA'!F4:H4</f>
        <v>0</v>
      </c>
      <c r="H1" s="234"/>
    </row>
    <row r="2" spans="1:8" ht="24.75" customHeight="1" x14ac:dyDescent="0.2">
      <c r="A2" s="238" t="s">
        <v>44</v>
      </c>
      <c r="B2" s="239" t="s">
        <v>81</v>
      </c>
      <c r="C2" s="239" t="s">
        <v>47</v>
      </c>
      <c r="D2" s="241" t="s">
        <v>60</v>
      </c>
      <c r="E2" s="241"/>
      <c r="F2" s="241"/>
      <c r="G2" s="241"/>
      <c r="H2" s="242"/>
    </row>
    <row r="3" spans="1:8" ht="24" customHeight="1" x14ac:dyDescent="0.2">
      <c r="A3" s="238"/>
      <c r="B3" s="240"/>
      <c r="C3" s="239"/>
      <c r="D3" s="31" t="s">
        <v>59</v>
      </c>
      <c r="E3" s="31" t="s">
        <v>58</v>
      </c>
      <c r="F3" s="32" t="s">
        <v>57</v>
      </c>
      <c r="G3" s="32" t="s">
        <v>80</v>
      </c>
      <c r="H3" s="102" t="s">
        <v>54</v>
      </c>
    </row>
    <row r="4" spans="1:8" ht="54" x14ac:dyDescent="0.2">
      <c r="A4" s="232"/>
      <c r="B4" s="160" t="s">
        <v>221</v>
      </c>
      <c r="C4" s="159" t="str">
        <f>+PAE_Resumen_V1!C8</f>
        <v>Consolidación del censo a través de Alcaldias y los organismos de socorro.</v>
      </c>
      <c r="D4" s="142">
        <f>+PAE_Resumen_V1!AI8</f>
        <v>0</v>
      </c>
      <c r="E4" s="142">
        <f>+PAE_Resumen_V1!AJ8</f>
        <v>0</v>
      </c>
      <c r="F4" s="142">
        <f>+PAE_Resumen_V1!AK8</f>
        <v>0</v>
      </c>
      <c r="G4" s="142">
        <f>+PAE_Resumen_V1!AL8</f>
        <v>0</v>
      </c>
      <c r="H4" s="101">
        <f>+SUM(D4:G4)</f>
        <v>0</v>
      </c>
    </row>
    <row r="5" spans="1:8" ht="81" x14ac:dyDescent="0.2">
      <c r="A5" s="232"/>
      <c r="B5" s="143" t="s">
        <v>223</v>
      </c>
      <c r="C5" s="159" t="str">
        <f>+PAE_Resumen_V1!C9</f>
        <v>Detectar, ubicar y extraer personas atrapadas, heridas, extraviadas o en condición de riesgo para ubicarlas en sitios seguros.</v>
      </c>
      <c r="D5" s="142">
        <f>PAE_Resumen_V1!AI9</f>
        <v>0</v>
      </c>
      <c r="E5" s="142">
        <f>PAE_Resumen_V1!AJ9</f>
        <v>10000000</v>
      </c>
      <c r="F5" s="142">
        <f>+PAE_Resumen_V1!AK9</f>
        <v>0</v>
      </c>
      <c r="G5" s="142">
        <f>+PAE_Resumen_V1!AL9</f>
        <v>0</v>
      </c>
      <c r="H5" s="101">
        <f t="shared" ref="H5:H26" si="0">+SUM(D5:G5)</f>
        <v>10000000</v>
      </c>
    </row>
    <row r="6" spans="1:8" ht="81" x14ac:dyDescent="0.2">
      <c r="A6" s="232"/>
      <c r="B6" s="149"/>
      <c r="C6" s="159" t="str">
        <f>+PAE_Resumen_V1!C10</f>
        <v>Articulación con la oficina del PAE:
- Ollas Comunitarias
- Banco de Alimentos.</v>
      </c>
      <c r="D6" s="142">
        <f>PAE_Resumen_V1!AI10</f>
        <v>0</v>
      </c>
      <c r="E6" s="142">
        <f>PAE_Resumen_V1!AJ10</f>
        <v>14000000</v>
      </c>
      <c r="F6" s="142">
        <f>+PAE_Resumen_V1!AK10</f>
        <v>0</v>
      </c>
      <c r="G6" s="142">
        <f>+PAE_Resumen_V1!AL10</f>
        <v>0</v>
      </c>
      <c r="H6" s="101">
        <f t="shared" si="0"/>
        <v>14000000</v>
      </c>
    </row>
    <row r="7" spans="1:8" ht="27" x14ac:dyDescent="0.2">
      <c r="A7" s="232"/>
      <c r="B7" s="160" t="s">
        <v>299</v>
      </c>
      <c r="C7" s="159" t="str">
        <f>+PAE_Resumen_V1!C11</f>
        <v>Decretar alerta Amarilla</v>
      </c>
      <c r="D7" s="142">
        <f>+PAE_Resumen_V1!AI11</f>
        <v>0</v>
      </c>
      <c r="E7" s="142">
        <f>+PAE_Resumen_V1!AJ11</f>
        <v>0</v>
      </c>
      <c r="F7" s="142">
        <f>+PAE_Resumen_V1!AK11</f>
        <v>0</v>
      </c>
      <c r="G7" s="142">
        <f>+PAE_Resumen_V1!AL11</f>
        <v>0</v>
      </c>
      <c r="H7" s="101">
        <f t="shared" si="0"/>
        <v>0</v>
      </c>
    </row>
    <row r="8" spans="1:8" ht="27" x14ac:dyDescent="0.2">
      <c r="A8" s="232"/>
      <c r="B8" s="231" t="s">
        <v>303</v>
      </c>
      <c r="C8" s="159" t="str">
        <f>+PAE_Resumen_V1!C12</f>
        <v>Realizar visita técnica en los puntos críticos identificados</v>
      </c>
      <c r="D8" s="142">
        <f>+PAE_Resumen_V1!AI12</f>
        <v>0</v>
      </c>
      <c r="E8" s="142">
        <f>+PAE_Resumen_V1!AJ12</f>
        <v>0</v>
      </c>
      <c r="F8" s="142">
        <f>+PAE_Resumen_V1!AK12</f>
        <v>0</v>
      </c>
      <c r="G8" s="142">
        <f>+PAE_Resumen_V1!AL12</f>
        <v>0</v>
      </c>
      <c r="H8" s="101">
        <f t="shared" si="0"/>
        <v>0</v>
      </c>
    </row>
    <row r="9" spans="1:8" ht="27" x14ac:dyDescent="0.2">
      <c r="A9" s="232"/>
      <c r="B9" s="180"/>
      <c r="C9" s="159" t="str">
        <f>+PAE_Resumen_V1!C13</f>
        <v>Evaluar la necesidad de alquiler de maquinaria amarilla,</v>
      </c>
      <c r="D9" s="142">
        <f>+PAE_Resumen_V1!AI13</f>
        <v>0</v>
      </c>
      <c r="E9" s="142">
        <f>+PAE_Resumen_V1!AJ13</f>
        <v>0</v>
      </c>
      <c r="F9" s="142">
        <f>+PAE_Resumen_V1!AK13</f>
        <v>0</v>
      </c>
      <c r="G9" s="142">
        <f>+PAE_Resumen_V1!AL13</f>
        <v>0</v>
      </c>
      <c r="H9" s="101">
        <f t="shared" si="0"/>
        <v>0</v>
      </c>
    </row>
    <row r="10" spans="1:8" ht="54" x14ac:dyDescent="0.2">
      <c r="A10" s="232"/>
      <c r="B10" s="180"/>
      <c r="C10" s="159" t="str">
        <f>+PAE_Resumen_V1!C14</f>
        <v>Elaboración de Plan de Trabajo para intervención con maquinaria amarilla</v>
      </c>
      <c r="D10" s="142">
        <f>+PAE_Resumen_V1!AI14</f>
        <v>0</v>
      </c>
      <c r="E10" s="142">
        <f>+PAE_Resumen_V1!AJ14</f>
        <v>0</v>
      </c>
      <c r="F10" s="142">
        <f>+PAE_Resumen_V1!AK14</f>
        <v>0</v>
      </c>
      <c r="G10" s="142">
        <f>+PAE_Resumen_V1!AL14</f>
        <v>0</v>
      </c>
      <c r="H10" s="101">
        <f t="shared" si="0"/>
        <v>0</v>
      </c>
    </row>
    <row r="11" spans="1:8" ht="135" x14ac:dyDescent="0.2">
      <c r="A11" s="108"/>
      <c r="B11" s="180"/>
      <c r="C11" s="159" t="str">
        <f>+PAE_Resumen_V1!C15</f>
        <v>Instalacion de puente militar para el traslado de comunidad, alimentos entre otras para la comunidad que vive en el municipio de Santa Barbara de Pinto y no tienen acceso via terrestre por colapso de puente el dia 30 de junio de 2023.</v>
      </c>
      <c r="D11" s="142" t="str">
        <f>+PAE_Resumen_V1!AI15</f>
        <v>Santa Ana - Santa Barbara de Pinto.</v>
      </c>
      <c r="E11" s="142">
        <f>+PAE_Resumen_V1!AJ15</f>
        <v>0</v>
      </c>
      <c r="F11" s="142">
        <f>+PAE_Resumen_V1!AK15</f>
        <v>0</v>
      </c>
      <c r="G11" s="142">
        <f>+PAE_Resumen_V1!AL15</f>
        <v>0</v>
      </c>
      <c r="H11" s="101">
        <f t="shared" si="0"/>
        <v>0</v>
      </c>
    </row>
    <row r="12" spans="1:8" ht="108" x14ac:dyDescent="0.2">
      <c r="A12" s="108"/>
      <c r="B12" s="180"/>
      <c r="C12" s="159" t="str">
        <f>+PAE_Resumen_V1!C16</f>
        <v>Realización de estudios y diseños estructurales para la rehabilitación de la comunicación entre los Municipios de Santa Barbara del Pinto y Santa Ana para la vía de Segundo Orden 78MG02</v>
      </c>
      <c r="D12" s="142" t="str">
        <f>+PAE_Resumen_V1!AI16</f>
        <v>Santa Ana - Santa Barbara de Pinto.</v>
      </c>
      <c r="E12" s="142">
        <f>+PAE_Resumen_V1!AJ16</f>
        <v>0</v>
      </c>
      <c r="F12" s="142">
        <f>+PAE_Resumen_V1!AK16</f>
        <v>0</v>
      </c>
      <c r="G12" s="142">
        <f>+PAE_Resumen_V1!AL16</f>
        <v>0</v>
      </c>
      <c r="H12" s="101">
        <f t="shared" si="0"/>
        <v>0</v>
      </c>
    </row>
    <row r="13" spans="1:8" ht="108" x14ac:dyDescent="0.2">
      <c r="A13" s="108"/>
      <c r="B13" s="180"/>
      <c r="C13" s="159" t="str">
        <f>+PAE_Resumen_V1!C17</f>
        <v>Adelantar la contratación y la ejecución  de los diseños para el puente que comunica al municipio de Santa Ana y Santa Barbara del Pinto precisamente en cercanias del corregimiento de Barrio Blanco municipio de Santa Ana</v>
      </c>
      <c r="D13" s="142" t="str">
        <f>+PAE_Resumen_V1!AI17</f>
        <v>Santa Ana - Santa Barbara de Pinto.</v>
      </c>
      <c r="E13" s="142">
        <f>+PAE_Resumen_V1!AJ17</f>
        <v>0</v>
      </c>
      <c r="F13" s="142">
        <f>+PAE_Resumen_V1!AK17</f>
        <v>0</v>
      </c>
      <c r="G13" s="142">
        <f>+PAE_Resumen_V1!AL17</f>
        <v>0</v>
      </c>
      <c r="H13" s="101">
        <f t="shared" si="0"/>
        <v>0</v>
      </c>
    </row>
    <row r="14" spans="1:8" ht="81" x14ac:dyDescent="0.2">
      <c r="B14" s="182" t="s">
        <v>307</v>
      </c>
      <c r="C14" s="159" t="str">
        <f>+PAE_Resumen_V1!C18</f>
        <v>Facilitar el acceso y la salida de población y recursos para la atención de emergencias, la movilidad y conectividad interna y externa en la ciudad.</v>
      </c>
      <c r="D14" s="142">
        <f>+PAE_Resumen_V1!AI18</f>
        <v>0</v>
      </c>
      <c r="E14" s="142">
        <f>+PAE_Resumen_V1!AJ18</f>
        <v>0</v>
      </c>
      <c r="F14" s="142">
        <f>+PAE_Resumen_V1!AK18</f>
        <v>0</v>
      </c>
      <c r="G14" s="142">
        <f>+PAE_Resumen_V1!AL18</f>
        <v>0</v>
      </c>
      <c r="H14" s="101">
        <f t="shared" si="0"/>
        <v>0</v>
      </c>
    </row>
    <row r="15" spans="1:8" ht="54" x14ac:dyDescent="0.2">
      <c r="B15" s="183"/>
      <c r="C15" s="159" t="str">
        <f>+PAE_Resumen_V1!C19</f>
        <v>Coordinación con cooperativas de transportadores, cuando se presenten las emergencias</v>
      </c>
      <c r="D15" s="142">
        <f>+PAE_Resumen_V1!AI19</f>
        <v>0</v>
      </c>
      <c r="E15" s="142">
        <f>+PAE_Resumen_V1!AJ19</f>
        <v>0</v>
      </c>
      <c r="F15" s="142">
        <f>+PAE_Resumen_V1!AK19</f>
        <v>0</v>
      </c>
      <c r="G15" s="142">
        <f>+PAE_Resumen_V1!AL19</f>
        <v>0</v>
      </c>
      <c r="H15" s="101">
        <f t="shared" si="0"/>
        <v>0</v>
      </c>
    </row>
    <row r="16" spans="1:8" ht="27.75" thickBot="1" x14ac:dyDescent="0.25">
      <c r="B16" s="183"/>
      <c r="C16" s="159" t="str">
        <f>+PAE_Resumen_V1!C20</f>
        <v>Control vehicular a demanda</v>
      </c>
      <c r="D16" s="142">
        <f>+PAE_Resumen_V1!AI20</f>
        <v>0</v>
      </c>
      <c r="E16" s="142">
        <f>+PAE_Resumen_V1!AJ20</f>
        <v>0</v>
      </c>
      <c r="F16" s="142">
        <f>+PAE_Resumen_V1!AK20</f>
        <v>0</v>
      </c>
      <c r="G16" s="142">
        <f>+PAE_Resumen_V1!AL20</f>
        <v>0</v>
      </c>
      <c r="H16" s="101">
        <f t="shared" si="0"/>
        <v>0</v>
      </c>
    </row>
    <row r="17" spans="1:8" ht="81" x14ac:dyDescent="0.2">
      <c r="B17" s="177" t="s">
        <v>317</v>
      </c>
      <c r="C17" s="159" t="str">
        <f>+PAE_Resumen_V1!C21</f>
        <v>Ser garante para que la fuerza publica mantenga la seguridad pública, la convivencia pacífica y el orden público</v>
      </c>
      <c r="D17" s="142">
        <f>+PAE_Resumen_V1!AI21</f>
        <v>0</v>
      </c>
      <c r="E17" s="142">
        <f>+PAE_Resumen_V1!AJ21</f>
        <v>0</v>
      </c>
      <c r="F17" s="142">
        <f>+PAE_Resumen_V1!AK21</f>
        <v>0</v>
      </c>
      <c r="G17" s="142">
        <f>+PAE_Resumen_V1!AL21</f>
        <v>0</v>
      </c>
      <c r="H17" s="101">
        <f t="shared" si="0"/>
        <v>0</v>
      </c>
    </row>
    <row r="18" spans="1:8" ht="108.75" thickBot="1" x14ac:dyDescent="0.25">
      <c r="B18" s="178"/>
      <c r="C18" s="159" t="str">
        <f>+PAE_Resumen_V1!C22</f>
        <v>Desarrollar reuniones con lideres, sociales, barriales y comunales, para articular con ellos el diagnostico de la problemática que se presenta por la materialización del escenario de riesgo</v>
      </c>
      <c r="D18" s="142">
        <f>+PAE_Resumen_V1!AI22</f>
        <v>0</v>
      </c>
      <c r="E18" s="142">
        <f>+PAE_Resumen_V1!AJ22</f>
        <v>0</v>
      </c>
      <c r="F18" s="142">
        <f>+PAE_Resumen_V1!AK22</f>
        <v>0</v>
      </c>
      <c r="G18" s="142">
        <f>+PAE_Resumen_V1!AL22</f>
        <v>0</v>
      </c>
      <c r="H18" s="101">
        <f t="shared" si="0"/>
        <v>0</v>
      </c>
    </row>
    <row r="19" spans="1:8" ht="54" x14ac:dyDescent="0.2">
      <c r="B19" s="179" t="s">
        <v>318</v>
      </c>
      <c r="C19" s="159" t="str">
        <f>+PAE_Resumen_V1!C23</f>
        <v>Realizar el inventario de afectaciones agrarias, asociadas a la materialización de escenario de riesgo</v>
      </c>
      <c r="D19" s="142">
        <f>+PAE_Resumen_V1!AI23</f>
        <v>0</v>
      </c>
      <c r="E19" s="142">
        <f>+PAE_Resumen_V1!AJ23</f>
        <v>0</v>
      </c>
      <c r="F19" s="142">
        <f>+PAE_Resumen_V1!AK23</f>
        <v>0</v>
      </c>
      <c r="G19" s="142">
        <f>+PAE_Resumen_V1!AL23</f>
        <v>0</v>
      </c>
      <c r="H19" s="101">
        <f t="shared" si="0"/>
        <v>0</v>
      </c>
    </row>
    <row r="20" spans="1:8" ht="81" x14ac:dyDescent="0.2">
      <c r="B20" s="180"/>
      <c r="C20" s="159" t="str">
        <f>+PAE_Resumen_V1!C24</f>
        <v>Brindar asistencia técnica y económica a las familias campesinas afectadas por la materialización del escenario de riesgo que genero el impacto negativo</v>
      </c>
      <c r="D20" s="142">
        <f>+PAE_Resumen_V1!AI24</f>
        <v>0</v>
      </c>
      <c r="E20" s="142">
        <f>+PAE_Resumen_V1!AJ24</f>
        <v>0</v>
      </c>
      <c r="F20" s="142">
        <f>+PAE_Resumen_V1!AK24</f>
        <v>0</v>
      </c>
      <c r="G20" s="142">
        <f>+PAE_Resumen_V1!AL24</f>
        <v>0</v>
      </c>
      <c r="H20" s="101">
        <f t="shared" si="0"/>
        <v>0</v>
      </c>
    </row>
    <row r="21" spans="1:8" ht="54" x14ac:dyDescent="0.2">
      <c r="B21" s="180"/>
      <c r="C21" s="159" t="str">
        <f>+PAE_Resumen_V1!C25</f>
        <v>Asistencia Técnica y viabilizarían del proyecto ajustado que presente la Oficina de Riesgos</v>
      </c>
      <c r="D21" s="142">
        <f>+PAE_Resumen_V1!AI25</f>
        <v>0</v>
      </c>
      <c r="E21" s="142">
        <f>+PAE_Resumen_V1!AJ25</f>
        <v>0</v>
      </c>
      <c r="F21" s="142">
        <f>+PAE_Resumen_V1!AK25</f>
        <v>0</v>
      </c>
      <c r="G21" s="142">
        <f>+PAE_Resumen_V1!AL25</f>
        <v>0</v>
      </c>
      <c r="H21" s="101">
        <f t="shared" si="0"/>
        <v>0</v>
      </c>
    </row>
    <row r="22" spans="1:8" ht="81" x14ac:dyDescent="0.2">
      <c r="B22" s="180"/>
      <c r="C22" s="159" t="str">
        <f>+PAE_Resumen_V1!C26</f>
        <v>Reasignación de recursos que sean necesarios para la ejecución del proyecto y las actividades del plan de acción, previa consulta con el sr Gobernador</v>
      </c>
      <c r="D22" s="142">
        <f>+PAE_Resumen_V1!AI26</f>
        <v>0</v>
      </c>
      <c r="E22" s="142">
        <f>+PAE_Resumen_V1!AJ26</f>
        <v>0</v>
      </c>
      <c r="F22" s="142">
        <f>+PAE_Resumen_V1!AK26</f>
        <v>0</v>
      </c>
      <c r="G22" s="142">
        <f>+PAE_Resumen_V1!AL26</f>
        <v>0</v>
      </c>
      <c r="H22" s="101">
        <f t="shared" si="0"/>
        <v>0</v>
      </c>
    </row>
    <row r="23" spans="1:8" ht="81" x14ac:dyDescent="0.2">
      <c r="B23" s="180"/>
      <c r="C23" s="159" t="str">
        <f>+PAE_Resumen_V1!C27</f>
        <v xml:space="preserve">Definir con el IDEAM como poner en funcionamiento las estaciones meteorológicas SAT del Departamento del Magdalena e ingreso a la plataforma operativa. </v>
      </c>
      <c r="D23" s="142">
        <f>+PAE_Resumen_V1!AI27</f>
        <v>0</v>
      </c>
      <c r="E23" s="142">
        <f>+PAE_Resumen_V1!AJ27</f>
        <v>0</v>
      </c>
      <c r="F23" s="142">
        <f>+PAE_Resumen_V1!AK27</f>
        <v>0</v>
      </c>
      <c r="G23" s="142">
        <f>+PAE_Resumen_V1!AL27</f>
        <v>0</v>
      </c>
      <c r="H23" s="101">
        <f t="shared" si="0"/>
        <v>0</v>
      </c>
    </row>
    <row r="24" spans="1:8" ht="27" x14ac:dyDescent="0.2">
      <c r="B24" s="180"/>
      <c r="C24" s="159" t="str">
        <f>+PAE_Resumen_V1!C28</f>
        <v xml:space="preserve">Mantenimiento de herramientas equipos y accesorios  </v>
      </c>
      <c r="D24" s="142">
        <f>+PAE_Resumen_V1!AI28</f>
        <v>0</v>
      </c>
      <c r="E24" s="142">
        <f>+PAE_Resumen_V1!AJ28</f>
        <v>0</v>
      </c>
      <c r="F24" s="142">
        <f>+PAE_Resumen_V1!AK28</f>
        <v>0</v>
      </c>
      <c r="G24" s="142">
        <f>+PAE_Resumen_V1!AL28</f>
        <v>0</v>
      </c>
      <c r="H24" s="101">
        <f t="shared" si="0"/>
        <v>0</v>
      </c>
    </row>
    <row r="25" spans="1:8" ht="81" x14ac:dyDescent="0.2">
      <c r="B25" s="180"/>
      <c r="C25" s="159" t="str">
        <f>+PAE_Resumen_V1!C29</f>
        <v>Tener a disposición elementos que permitan la ayuda efectiva a las comunidades y núcleos familiares afectados por la materialización de un escenario de riesgo</v>
      </c>
      <c r="D25" s="142">
        <f>+PAE_Resumen_V1!AI29</f>
        <v>0</v>
      </c>
      <c r="E25" s="142">
        <f>+PAE_Resumen_V1!AJ29</f>
        <v>161925000</v>
      </c>
      <c r="F25" s="142">
        <f>+PAE_Resumen_V1!AK29</f>
        <v>0</v>
      </c>
      <c r="G25" s="142">
        <f>+PAE_Resumen_V1!AL29</f>
        <v>0</v>
      </c>
      <c r="H25" s="101">
        <f t="shared" si="0"/>
        <v>161925000</v>
      </c>
    </row>
    <row r="26" spans="1:8" ht="108" x14ac:dyDescent="0.2">
      <c r="B26" s="160" t="s">
        <v>324</v>
      </c>
      <c r="C26" s="159" t="str">
        <f>+PAE_Resumen_V1!C30</f>
        <v>Mantener a la comunidad informada sobre las alertas que se emitan y las condiciones meteorológicas y climáticas que puedan incidir en la materialización de escenarios de riesgo</v>
      </c>
      <c r="D26" s="142">
        <f>+PAE_Resumen_V1!AI30</f>
        <v>0</v>
      </c>
      <c r="E26" s="142">
        <f>+PAE_Resumen_V1!AJ30</f>
        <v>0</v>
      </c>
      <c r="F26" s="142">
        <f>+PAE_Resumen_V1!AK30</f>
        <v>0</v>
      </c>
      <c r="G26" s="142">
        <f>+PAE_Resumen_V1!AL30</f>
        <v>0</v>
      </c>
      <c r="H26" s="101">
        <f t="shared" si="0"/>
        <v>0</v>
      </c>
    </row>
    <row r="27" spans="1:8" ht="26.25" thickBot="1" x14ac:dyDescent="0.4">
      <c r="A27" s="228" t="s">
        <v>54</v>
      </c>
      <c r="B27" s="229"/>
      <c r="C27" s="230"/>
      <c r="D27" s="33">
        <f>SUM(D4:D10)</f>
        <v>0</v>
      </c>
      <c r="E27" s="33">
        <f>SUM(E4:E26)</f>
        <v>185925000</v>
      </c>
      <c r="F27" s="33">
        <f t="shared" ref="F27:G27" si="1">SUM(F4:F26)</f>
        <v>0</v>
      </c>
      <c r="G27" s="33">
        <f t="shared" si="1"/>
        <v>0</v>
      </c>
      <c r="H27" s="33">
        <f>SUM(H4:H26)</f>
        <v>185925000</v>
      </c>
    </row>
  </sheetData>
  <mergeCells count="12">
    <mergeCell ref="G1:H1"/>
    <mergeCell ref="B1:F1"/>
    <mergeCell ref="A2:A3"/>
    <mergeCell ref="B2:B3"/>
    <mergeCell ref="C2:C3"/>
    <mergeCell ref="D2:H2"/>
    <mergeCell ref="A27:C27"/>
    <mergeCell ref="B8:B13"/>
    <mergeCell ref="B14:B16"/>
    <mergeCell ref="B17:B18"/>
    <mergeCell ref="B19:B25"/>
    <mergeCell ref="A4:A10"/>
  </mergeCells>
  <printOptions horizontalCentered="1" verticalCentered="1"/>
  <pageMargins left="0.70866141732283472" right="0.70866141732283472" top="0.74803149606299213" bottom="0.74803149606299213" header="0.31496062992125984" footer="0.31496062992125984"/>
  <pageSetup paperSize="5" scale="44" fitToWidth="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B430-A9D8-43B9-9FC4-2087D7651FD6}">
  <dimension ref="A1:S61"/>
  <sheetViews>
    <sheetView zoomScale="55" zoomScaleNormal="55" workbookViewId="0">
      <selection activeCell="P17" sqref="P17"/>
    </sheetView>
  </sheetViews>
  <sheetFormatPr baseColWidth="10" defaultRowHeight="15" x14ac:dyDescent="0.25"/>
  <cols>
    <col min="1" max="1" width="34" customWidth="1"/>
    <col min="2" max="2" width="56.42578125" customWidth="1"/>
    <col min="3" max="3" width="37.7109375" customWidth="1"/>
    <col min="4" max="4" width="15.7109375" customWidth="1"/>
    <col min="5" max="5" width="17.7109375" customWidth="1"/>
    <col min="6" max="6" width="26.85546875" customWidth="1"/>
    <col min="7" max="14" width="4.85546875" customWidth="1"/>
    <col min="15" max="15" width="22.85546875" customWidth="1"/>
    <col min="16" max="19" width="32.7109375" customWidth="1"/>
  </cols>
  <sheetData>
    <row r="1" spans="1:19" ht="27" x14ac:dyDescent="0.25">
      <c r="A1" s="264" t="s">
        <v>205</v>
      </c>
      <c r="B1" s="265"/>
      <c r="C1" s="265"/>
      <c r="D1" s="265"/>
      <c r="E1" s="265"/>
      <c r="F1" s="265"/>
      <c r="G1" s="265"/>
      <c r="H1" s="265"/>
      <c r="I1" s="265"/>
      <c r="J1" s="265"/>
      <c r="K1" s="265"/>
      <c r="L1" s="265"/>
      <c r="M1" s="265"/>
      <c r="N1" s="265"/>
      <c r="O1" s="265"/>
      <c r="P1" s="265"/>
      <c r="Q1" s="265"/>
      <c r="R1" s="265"/>
      <c r="S1" s="266"/>
    </row>
    <row r="2" spans="1:19" ht="15.75" x14ac:dyDescent="0.25">
      <c r="A2" s="267" t="s">
        <v>206</v>
      </c>
      <c r="B2" s="268"/>
      <c r="C2" s="268"/>
      <c r="D2" s="268"/>
      <c r="E2" s="268"/>
      <c r="F2" s="268"/>
      <c r="G2" s="268"/>
      <c r="H2" s="268"/>
      <c r="I2" s="268"/>
      <c r="J2" s="268"/>
      <c r="K2" s="268"/>
      <c r="L2" s="268"/>
      <c r="M2" s="268"/>
      <c r="N2" s="268"/>
      <c r="O2" s="268"/>
      <c r="P2" s="268"/>
      <c r="Q2" s="268"/>
      <c r="R2" s="268"/>
      <c r="S2" s="269"/>
    </row>
    <row r="3" spans="1:19" ht="15.75" x14ac:dyDescent="0.25">
      <c r="A3" s="270" t="s">
        <v>207</v>
      </c>
      <c r="B3" s="271"/>
      <c r="C3" s="271"/>
      <c r="D3" s="271"/>
      <c r="E3" s="271"/>
      <c r="F3" s="271"/>
      <c r="G3" s="271"/>
      <c r="H3" s="271"/>
      <c r="I3" s="271"/>
      <c r="J3" s="271"/>
      <c r="K3" s="271"/>
      <c r="L3" s="271"/>
      <c r="M3" s="271"/>
      <c r="N3" s="271"/>
      <c r="O3" s="271"/>
      <c r="P3" s="271"/>
      <c r="Q3" s="271"/>
      <c r="R3" s="271"/>
      <c r="S3" s="272"/>
    </row>
    <row r="4" spans="1:19" ht="15.75" x14ac:dyDescent="0.25">
      <c r="A4" s="267" t="s">
        <v>208</v>
      </c>
      <c r="B4" s="273"/>
      <c r="C4" s="273"/>
      <c r="D4" s="273"/>
      <c r="E4" s="273"/>
      <c r="F4" s="273"/>
      <c r="G4" s="273"/>
      <c r="H4" s="273"/>
      <c r="I4" s="273"/>
      <c r="J4" s="273"/>
      <c r="K4" s="273"/>
      <c r="L4" s="273"/>
      <c r="M4" s="273"/>
      <c r="N4" s="273"/>
      <c r="O4" s="273"/>
      <c r="P4" s="273"/>
      <c r="Q4" s="273"/>
      <c r="R4" s="273"/>
      <c r="S4" s="274"/>
    </row>
    <row r="5" spans="1:19" ht="15.75" x14ac:dyDescent="0.25">
      <c r="A5" s="275"/>
      <c r="B5" s="276"/>
      <c r="C5" s="276"/>
      <c r="D5" s="276"/>
      <c r="E5" s="276"/>
      <c r="F5" s="276"/>
      <c r="G5" s="276"/>
      <c r="H5" s="276"/>
      <c r="I5" s="276"/>
      <c r="J5" s="276"/>
      <c r="K5" s="276"/>
      <c r="L5" s="276"/>
      <c r="M5" s="276"/>
      <c r="N5" s="276"/>
      <c r="O5" s="276"/>
      <c r="P5" s="276"/>
      <c r="Q5" s="276"/>
      <c r="R5" s="276"/>
      <c r="S5" s="277"/>
    </row>
    <row r="6" spans="1:19" ht="18" x14ac:dyDescent="0.25">
      <c r="A6" s="207" t="s">
        <v>209</v>
      </c>
      <c r="B6" s="181" t="s">
        <v>210</v>
      </c>
      <c r="C6" s="181" t="s">
        <v>211</v>
      </c>
      <c r="D6" s="181" t="s">
        <v>212</v>
      </c>
      <c r="E6" s="181" t="s">
        <v>213</v>
      </c>
      <c r="F6" s="181" t="s">
        <v>214</v>
      </c>
      <c r="G6" s="181" t="s">
        <v>215</v>
      </c>
      <c r="H6" s="181"/>
      <c r="I6" s="181"/>
      <c r="J6" s="181"/>
      <c r="K6" s="181" t="s">
        <v>67</v>
      </c>
      <c r="L6" s="181"/>
      <c r="M6" s="181"/>
      <c r="N6" s="181"/>
      <c r="O6" s="204" t="s">
        <v>60</v>
      </c>
      <c r="P6" s="205"/>
      <c r="Q6" s="205"/>
      <c r="R6" s="205"/>
      <c r="S6" s="206"/>
    </row>
    <row r="7" spans="1:19" ht="25.5" x14ac:dyDescent="0.25">
      <c r="A7" s="207"/>
      <c r="B7" s="181"/>
      <c r="C7" s="181"/>
      <c r="D7" s="181"/>
      <c r="E7" s="181"/>
      <c r="F7" s="181"/>
      <c r="G7" s="181"/>
      <c r="H7" s="181"/>
      <c r="I7" s="181"/>
      <c r="J7" s="181"/>
      <c r="K7" s="181"/>
      <c r="L7" s="181"/>
      <c r="M7" s="181"/>
      <c r="N7" s="181"/>
      <c r="O7" s="109" t="s">
        <v>216</v>
      </c>
      <c r="P7" s="109" t="s">
        <v>217</v>
      </c>
      <c r="Q7" s="109" t="s">
        <v>218</v>
      </c>
      <c r="R7" s="109" t="s">
        <v>219</v>
      </c>
      <c r="S7" s="110" t="s">
        <v>220</v>
      </c>
    </row>
    <row r="8" spans="1:19" ht="90" x14ac:dyDescent="0.35">
      <c r="A8" s="254" t="s">
        <v>221</v>
      </c>
      <c r="B8" s="111" t="s">
        <v>187</v>
      </c>
      <c r="C8" s="111" t="s">
        <v>186</v>
      </c>
      <c r="D8" s="112" t="s">
        <v>222</v>
      </c>
      <c r="E8" s="112">
        <v>30</v>
      </c>
      <c r="F8" s="105" t="s">
        <v>101</v>
      </c>
      <c r="G8" s="113"/>
      <c r="H8" s="113"/>
      <c r="I8" s="113"/>
      <c r="J8" s="114"/>
      <c r="K8" s="114"/>
      <c r="L8" s="114"/>
      <c r="M8" s="114"/>
      <c r="N8" s="114"/>
      <c r="O8" s="115"/>
      <c r="P8" s="138"/>
      <c r="Q8" s="116"/>
      <c r="R8" s="115"/>
      <c r="S8" s="117">
        <f t="shared" ref="S8:S52" si="0">+SUM(O8:R8)</f>
        <v>0</v>
      </c>
    </row>
    <row r="9" spans="1:19" ht="54" x14ac:dyDescent="0.35">
      <c r="A9" s="263"/>
      <c r="B9" s="111" t="s">
        <v>262</v>
      </c>
      <c r="C9" s="111" t="s">
        <v>260</v>
      </c>
      <c r="D9" s="112" t="s">
        <v>261</v>
      </c>
      <c r="E9" s="112">
        <v>40</v>
      </c>
      <c r="F9" s="105" t="s">
        <v>101</v>
      </c>
      <c r="G9" s="113"/>
      <c r="H9" s="113"/>
      <c r="I9" s="113"/>
      <c r="J9" s="114"/>
      <c r="K9" s="114"/>
      <c r="L9" s="114"/>
      <c r="M9" s="114"/>
      <c r="N9" s="114"/>
      <c r="O9" s="115"/>
      <c r="P9" s="116" t="e">
        <f>+#REF!</f>
        <v>#REF!</v>
      </c>
      <c r="Q9" s="116"/>
      <c r="R9" s="115"/>
      <c r="S9" s="117" t="e">
        <f t="shared" si="0"/>
        <v>#REF!</v>
      </c>
    </row>
    <row r="10" spans="1:19" ht="72" x14ac:dyDescent="0.35">
      <c r="A10" s="262" t="s">
        <v>223</v>
      </c>
      <c r="B10" s="111" t="s">
        <v>190</v>
      </c>
      <c r="C10" s="111" t="s">
        <v>188</v>
      </c>
      <c r="D10" s="112" t="s">
        <v>222</v>
      </c>
      <c r="E10" s="112">
        <v>20</v>
      </c>
      <c r="F10" s="105" t="s">
        <v>101</v>
      </c>
      <c r="G10" s="113"/>
      <c r="H10" s="113"/>
      <c r="I10" s="113"/>
      <c r="J10" s="114"/>
      <c r="K10" s="114"/>
      <c r="L10" s="114"/>
      <c r="M10" s="114"/>
      <c r="N10" s="114"/>
      <c r="O10" s="115"/>
      <c r="P10" s="116" t="e">
        <f>+#REF!</f>
        <v>#REF!</v>
      </c>
      <c r="Q10" s="116">
        <v>18000000</v>
      </c>
      <c r="R10" s="115"/>
      <c r="S10" s="117" t="e">
        <f t="shared" si="0"/>
        <v>#REF!</v>
      </c>
    </row>
    <row r="11" spans="1:19" ht="54" x14ac:dyDescent="0.35">
      <c r="A11" s="262"/>
      <c r="B11" s="258" t="s">
        <v>191</v>
      </c>
      <c r="C11" s="111" t="s">
        <v>204</v>
      </c>
      <c r="D11" s="112" t="s">
        <v>224</v>
      </c>
      <c r="E11" s="112">
        <v>15</v>
      </c>
      <c r="F11" s="105" t="s">
        <v>101</v>
      </c>
      <c r="G11" s="113"/>
      <c r="H11" s="113"/>
      <c r="I11" s="113"/>
      <c r="J11" s="114"/>
      <c r="K11" s="114"/>
      <c r="L11" s="114"/>
      <c r="M11" s="114"/>
      <c r="N11" s="114"/>
      <c r="O11" s="115"/>
      <c r="P11" s="116" t="e">
        <f>+#REF!*E11</f>
        <v>#REF!</v>
      </c>
      <c r="Q11" s="115"/>
      <c r="R11" s="115"/>
      <c r="S11" s="117" t="e">
        <f t="shared" si="0"/>
        <v>#REF!</v>
      </c>
    </row>
    <row r="12" spans="1:19" ht="98.45" customHeight="1" x14ac:dyDescent="0.35">
      <c r="A12" s="262"/>
      <c r="B12" s="258"/>
      <c r="C12" s="111" t="s">
        <v>202</v>
      </c>
      <c r="D12" s="112" t="s">
        <v>120</v>
      </c>
      <c r="E12" s="112">
        <v>1</v>
      </c>
      <c r="F12" s="105" t="s">
        <v>101</v>
      </c>
      <c r="G12" s="113"/>
      <c r="H12" s="113"/>
      <c r="I12" s="113"/>
      <c r="J12" s="114"/>
      <c r="K12" s="114"/>
      <c r="L12" s="114"/>
      <c r="M12" s="114"/>
      <c r="N12" s="114"/>
      <c r="O12" s="115"/>
      <c r="P12" s="116"/>
      <c r="Q12" s="116">
        <v>10000000</v>
      </c>
      <c r="R12" s="115"/>
      <c r="S12" s="117">
        <f t="shared" si="0"/>
        <v>10000000</v>
      </c>
    </row>
    <row r="13" spans="1:19" ht="121.9" customHeight="1" x14ac:dyDescent="0.35">
      <c r="A13" s="262"/>
      <c r="B13" s="258"/>
      <c r="C13" s="111" t="s">
        <v>203</v>
      </c>
      <c r="D13" s="112" t="s">
        <v>224</v>
      </c>
      <c r="E13" s="112">
        <v>6</v>
      </c>
      <c r="F13" s="105" t="s">
        <v>101</v>
      </c>
      <c r="G13" s="113"/>
      <c r="H13" s="113"/>
      <c r="I13" s="113"/>
      <c r="J13" s="114"/>
      <c r="K13" s="114"/>
      <c r="L13" s="114"/>
      <c r="M13" s="114"/>
      <c r="N13" s="114"/>
      <c r="O13" s="115"/>
      <c r="P13" s="116" t="e">
        <f>6*#REF!</f>
        <v>#REF!</v>
      </c>
      <c r="Q13" s="115"/>
      <c r="R13" s="115"/>
      <c r="S13" s="117" t="e">
        <f t="shared" si="0"/>
        <v>#REF!</v>
      </c>
    </row>
    <row r="14" spans="1:19" ht="108" x14ac:dyDescent="0.35">
      <c r="A14" s="254" t="s">
        <v>225</v>
      </c>
      <c r="B14" s="111" t="s">
        <v>226</v>
      </c>
      <c r="C14" s="111" t="s">
        <v>227</v>
      </c>
      <c r="D14" s="112" t="s">
        <v>224</v>
      </c>
      <c r="E14" s="112">
        <v>3000</v>
      </c>
      <c r="F14" s="105" t="s">
        <v>228</v>
      </c>
      <c r="G14" s="113"/>
      <c r="H14" s="113"/>
      <c r="I14" s="113"/>
      <c r="J14" s="114"/>
      <c r="K14" s="114"/>
      <c r="L14" s="114"/>
      <c r="M14" s="114"/>
      <c r="N14" s="114"/>
      <c r="O14" s="115"/>
      <c r="P14" s="116" t="e">
        <f>+#REF!*E14</f>
        <v>#REF!</v>
      </c>
      <c r="Q14" s="115"/>
      <c r="R14" s="115"/>
      <c r="S14" s="117" t="e">
        <f t="shared" si="0"/>
        <v>#REF!</v>
      </c>
    </row>
    <row r="15" spans="1:19" ht="90" x14ac:dyDescent="0.35">
      <c r="A15" s="255"/>
      <c r="B15" s="111" t="s">
        <v>263</v>
      </c>
      <c r="C15" s="111" t="s">
        <v>264</v>
      </c>
      <c r="D15" s="112" t="s">
        <v>224</v>
      </c>
      <c r="E15" s="112">
        <v>5000</v>
      </c>
      <c r="F15" s="105" t="s">
        <v>103</v>
      </c>
      <c r="G15" s="113"/>
      <c r="H15" s="113"/>
      <c r="I15" s="113"/>
      <c r="J15" s="114"/>
      <c r="K15" s="114"/>
      <c r="L15" s="114"/>
      <c r="M15" s="114"/>
      <c r="N15" s="114"/>
      <c r="O15" s="115"/>
      <c r="P15" s="116"/>
      <c r="Q15" s="116" t="e">
        <f>+E15*#REF!</f>
        <v>#REF!</v>
      </c>
      <c r="R15" s="115"/>
      <c r="S15" s="117" t="e">
        <f t="shared" si="0"/>
        <v>#REF!</v>
      </c>
    </row>
    <row r="16" spans="1:19" ht="90" x14ac:dyDescent="0.35">
      <c r="A16" s="184" t="s">
        <v>229</v>
      </c>
      <c r="B16" s="111" t="s">
        <v>230</v>
      </c>
      <c r="C16" s="111" t="s">
        <v>285</v>
      </c>
      <c r="D16" s="112" t="s">
        <v>224</v>
      </c>
      <c r="E16" s="112">
        <v>2000</v>
      </c>
      <c r="F16" s="105" t="s">
        <v>228</v>
      </c>
      <c r="G16" s="113"/>
      <c r="H16" s="113"/>
      <c r="I16" s="113"/>
      <c r="J16" s="114"/>
      <c r="K16" s="114"/>
      <c r="L16" s="114"/>
      <c r="M16" s="114"/>
      <c r="N16" s="114"/>
      <c r="O16" s="115"/>
      <c r="P16" s="116" t="e">
        <f>+(#REF!+#REF!)*PAE_Resumen_V1!#REF!</f>
        <v>#REF!</v>
      </c>
      <c r="Q16" s="115"/>
      <c r="R16" s="115"/>
      <c r="S16" s="117" t="e">
        <f t="shared" si="0"/>
        <v>#REF!</v>
      </c>
    </row>
    <row r="17" spans="1:19" ht="90" x14ac:dyDescent="0.35">
      <c r="A17" s="184"/>
      <c r="B17" s="111" t="s">
        <v>265</v>
      </c>
      <c r="C17" s="111" t="s">
        <v>266</v>
      </c>
      <c r="D17" s="112" t="s">
        <v>224</v>
      </c>
      <c r="E17" s="112">
        <v>5000</v>
      </c>
      <c r="F17" s="105" t="s">
        <v>103</v>
      </c>
      <c r="G17" s="113"/>
      <c r="H17" s="113"/>
      <c r="I17" s="113"/>
      <c r="J17" s="114"/>
      <c r="K17" s="114"/>
      <c r="L17" s="114"/>
      <c r="M17" s="114"/>
      <c r="N17" s="114"/>
      <c r="O17" s="115"/>
      <c r="P17" s="116"/>
      <c r="Q17" s="116" t="e">
        <f>+(#REF!+#REF!)*PAE_Resumen!E17</f>
        <v>#REF!</v>
      </c>
      <c r="R17" s="115"/>
      <c r="S17" s="117" t="e">
        <f t="shared" si="0"/>
        <v>#REF!</v>
      </c>
    </row>
    <row r="18" spans="1:19" ht="25.5" x14ac:dyDescent="0.35">
      <c r="A18" s="184"/>
      <c r="B18" s="111" t="s">
        <v>269</v>
      </c>
      <c r="C18" s="111" t="s">
        <v>231</v>
      </c>
      <c r="D18" s="112" t="s">
        <v>120</v>
      </c>
      <c r="E18" s="112">
        <v>2000</v>
      </c>
      <c r="F18" s="105" t="s">
        <v>228</v>
      </c>
      <c r="G18" s="113"/>
      <c r="H18" s="113"/>
      <c r="I18" s="113"/>
      <c r="J18" s="114"/>
      <c r="K18" s="114"/>
      <c r="L18" s="114"/>
      <c r="M18" s="114"/>
      <c r="N18" s="114"/>
      <c r="O18" s="115"/>
      <c r="P18" s="116" t="e">
        <f>+E18*#REF!</f>
        <v>#REF!</v>
      </c>
      <c r="Q18" s="115"/>
      <c r="R18" s="115"/>
      <c r="S18" s="117" t="e">
        <f t="shared" si="0"/>
        <v>#REF!</v>
      </c>
    </row>
    <row r="19" spans="1:19" ht="25.5" x14ac:dyDescent="0.35">
      <c r="A19" s="184"/>
      <c r="B19" s="111" t="s">
        <v>267</v>
      </c>
      <c r="C19" s="111" t="s">
        <v>199</v>
      </c>
      <c r="D19" s="112" t="s">
        <v>120</v>
      </c>
      <c r="E19" s="112">
        <v>6000</v>
      </c>
      <c r="F19" s="105" t="s">
        <v>103</v>
      </c>
      <c r="G19" s="114"/>
      <c r="H19" s="114"/>
      <c r="I19" s="114"/>
      <c r="J19" s="114"/>
      <c r="K19" s="114"/>
      <c r="L19" s="114"/>
      <c r="M19" s="114"/>
      <c r="N19" s="114"/>
      <c r="O19" s="115"/>
      <c r="P19" s="116"/>
      <c r="Q19" s="116" t="e">
        <f>+#REF!*PAE_Resumen!E19</f>
        <v>#REF!</v>
      </c>
      <c r="R19" s="115"/>
      <c r="S19" s="117" t="e">
        <f t="shared" si="0"/>
        <v>#REF!</v>
      </c>
    </row>
    <row r="20" spans="1:19" ht="25.5" x14ac:dyDescent="0.35">
      <c r="A20" s="184"/>
      <c r="B20" s="111" t="s">
        <v>231</v>
      </c>
      <c r="C20" s="111" t="s">
        <v>231</v>
      </c>
      <c r="D20" s="112" t="s">
        <v>120</v>
      </c>
      <c r="E20" s="112">
        <v>2000</v>
      </c>
      <c r="F20" s="105" t="s">
        <v>228</v>
      </c>
      <c r="G20" s="113"/>
      <c r="H20" s="113"/>
      <c r="I20" s="113"/>
      <c r="J20" s="114"/>
      <c r="K20" s="114"/>
      <c r="L20" s="114"/>
      <c r="M20" s="114"/>
      <c r="N20" s="114"/>
      <c r="O20" s="115"/>
      <c r="P20" s="116" t="e">
        <f>+#REF!*E20</f>
        <v>#REF!</v>
      </c>
      <c r="Q20" s="115"/>
      <c r="R20" s="115"/>
      <c r="S20" s="117" t="e">
        <f t="shared" si="0"/>
        <v>#REF!</v>
      </c>
    </row>
    <row r="21" spans="1:19" ht="25.5" x14ac:dyDescent="0.35">
      <c r="A21" s="184"/>
      <c r="B21" s="111" t="s">
        <v>268</v>
      </c>
      <c r="C21" s="111" t="s">
        <v>268</v>
      </c>
      <c r="D21" s="112" t="s">
        <v>120</v>
      </c>
      <c r="E21" s="112">
        <v>4000</v>
      </c>
      <c r="F21" s="105" t="s">
        <v>103</v>
      </c>
      <c r="G21" s="114"/>
      <c r="H21" s="114"/>
      <c r="I21" s="114"/>
      <c r="J21" s="114"/>
      <c r="K21" s="114"/>
      <c r="L21" s="114"/>
      <c r="M21" s="114"/>
      <c r="N21" s="114"/>
      <c r="O21" s="115"/>
      <c r="P21" s="116"/>
      <c r="Q21" s="116" t="e">
        <f>+#REF!*PAE_Resumen!E21</f>
        <v>#REF!</v>
      </c>
      <c r="R21" s="115"/>
      <c r="S21" s="117" t="e">
        <f t="shared" si="0"/>
        <v>#REF!</v>
      </c>
    </row>
    <row r="22" spans="1:19" ht="90" x14ac:dyDescent="0.35">
      <c r="A22" s="184" t="s">
        <v>232</v>
      </c>
      <c r="B22" s="256" t="s">
        <v>193</v>
      </c>
      <c r="C22" s="111" t="s">
        <v>192</v>
      </c>
      <c r="D22" s="112" t="s">
        <v>120</v>
      </c>
      <c r="E22" s="112">
        <v>100</v>
      </c>
      <c r="F22" s="105" t="s">
        <v>228</v>
      </c>
      <c r="G22" s="114"/>
      <c r="H22" s="114"/>
      <c r="I22" s="114"/>
      <c r="J22" s="114"/>
      <c r="K22" s="114"/>
      <c r="L22" s="114"/>
      <c r="M22" s="114"/>
      <c r="N22" s="114"/>
      <c r="O22" s="115"/>
      <c r="P22" s="116"/>
      <c r="Q22" s="115"/>
      <c r="R22" s="115"/>
      <c r="S22" s="117">
        <f t="shared" si="0"/>
        <v>0</v>
      </c>
    </row>
    <row r="23" spans="1:19" ht="90" x14ac:dyDescent="0.35">
      <c r="A23" s="184"/>
      <c r="B23" s="256"/>
      <c r="C23" s="111" t="s">
        <v>93</v>
      </c>
      <c r="D23" s="112" t="s">
        <v>120</v>
      </c>
      <c r="E23" s="112">
        <v>30</v>
      </c>
      <c r="F23" s="105" t="s">
        <v>233</v>
      </c>
      <c r="G23" s="114"/>
      <c r="H23" s="114"/>
      <c r="I23" s="114"/>
      <c r="J23" s="114"/>
      <c r="K23" s="114"/>
      <c r="L23" s="114"/>
      <c r="M23" s="114"/>
      <c r="N23" s="114"/>
      <c r="O23" s="116">
        <v>30000000</v>
      </c>
      <c r="P23" s="116"/>
      <c r="Q23" s="115"/>
      <c r="R23" s="115"/>
      <c r="S23" s="117">
        <f t="shared" si="0"/>
        <v>30000000</v>
      </c>
    </row>
    <row r="24" spans="1:19" ht="25.5" x14ac:dyDescent="0.35">
      <c r="A24" s="184" t="s">
        <v>234</v>
      </c>
      <c r="B24" s="257" t="s">
        <v>194</v>
      </c>
      <c r="C24" s="118" t="s">
        <v>235</v>
      </c>
      <c r="D24" s="112" t="s">
        <v>236</v>
      </c>
      <c r="E24" s="112">
        <v>240</v>
      </c>
      <c r="F24" s="105" t="s">
        <v>228</v>
      </c>
      <c r="G24" s="114"/>
      <c r="H24" s="114"/>
      <c r="I24" s="114"/>
      <c r="J24" s="114"/>
      <c r="K24" s="114"/>
      <c r="L24" s="114"/>
      <c r="M24" s="114"/>
      <c r="N24" s="114"/>
      <c r="O24" s="115"/>
      <c r="P24" s="116" t="e">
        <f>+#REF!</f>
        <v>#REF!</v>
      </c>
      <c r="Q24" s="115"/>
      <c r="R24" s="115"/>
      <c r="S24" s="117" t="e">
        <f t="shared" si="0"/>
        <v>#REF!</v>
      </c>
    </row>
    <row r="25" spans="1:19" ht="25.5" x14ac:dyDescent="0.35">
      <c r="A25" s="184"/>
      <c r="B25" s="257"/>
      <c r="C25" s="118" t="s">
        <v>237</v>
      </c>
      <c r="D25" s="119" t="s">
        <v>236</v>
      </c>
      <c r="E25" s="112">
        <v>240</v>
      </c>
      <c r="F25" s="105" t="s">
        <v>228</v>
      </c>
      <c r="G25" s="114"/>
      <c r="H25" s="114"/>
      <c r="I25" s="114"/>
      <c r="J25" s="114"/>
      <c r="K25" s="114"/>
      <c r="L25" s="114"/>
      <c r="M25" s="114"/>
      <c r="N25" s="114"/>
      <c r="O25" s="115"/>
      <c r="P25" s="116" t="e">
        <f>+#REF!</f>
        <v>#REF!</v>
      </c>
      <c r="Q25" s="115"/>
      <c r="R25" s="115"/>
      <c r="S25" s="117" t="e">
        <f t="shared" si="0"/>
        <v>#REF!</v>
      </c>
    </row>
    <row r="26" spans="1:19" ht="36" x14ac:dyDescent="0.35">
      <c r="A26" s="184"/>
      <c r="B26" s="257"/>
      <c r="C26" s="118" t="s">
        <v>238</v>
      </c>
      <c r="D26" s="119" t="s">
        <v>239</v>
      </c>
      <c r="E26" s="112">
        <v>30</v>
      </c>
      <c r="F26" s="105" t="s">
        <v>228</v>
      </c>
      <c r="G26" s="114"/>
      <c r="H26" s="114"/>
      <c r="I26" s="114"/>
      <c r="J26" s="114"/>
      <c r="K26" s="114"/>
      <c r="L26" s="114"/>
      <c r="M26" s="114"/>
      <c r="N26" s="114"/>
      <c r="O26" s="115"/>
      <c r="P26" s="116" t="e">
        <f>+#REF!</f>
        <v>#REF!</v>
      </c>
      <c r="Q26" s="115"/>
      <c r="R26" s="115"/>
      <c r="S26" s="117" t="e">
        <f t="shared" si="0"/>
        <v>#REF!</v>
      </c>
    </row>
    <row r="27" spans="1:19" ht="25.5" x14ac:dyDescent="0.35">
      <c r="A27" s="184"/>
      <c r="B27" s="257"/>
      <c r="C27" s="118" t="s">
        <v>270</v>
      </c>
      <c r="D27" s="119" t="s">
        <v>236</v>
      </c>
      <c r="E27" s="112">
        <v>192</v>
      </c>
      <c r="F27" s="105" t="s">
        <v>103</v>
      </c>
      <c r="G27" s="114"/>
      <c r="H27" s="114"/>
      <c r="I27" s="114"/>
      <c r="J27" s="114"/>
      <c r="K27" s="114"/>
      <c r="L27" s="114"/>
      <c r="M27" s="114"/>
      <c r="N27" s="114"/>
      <c r="O27" s="115"/>
      <c r="P27" s="116"/>
      <c r="Q27" s="116">
        <v>207360000</v>
      </c>
      <c r="R27" s="115"/>
      <c r="S27" s="117">
        <f t="shared" si="0"/>
        <v>207360000</v>
      </c>
    </row>
    <row r="28" spans="1:19" ht="36" x14ac:dyDescent="0.35">
      <c r="A28" s="184"/>
      <c r="B28" s="259" t="s">
        <v>271</v>
      </c>
      <c r="C28" s="118" t="s">
        <v>272</v>
      </c>
      <c r="D28" s="119" t="s">
        <v>241</v>
      </c>
      <c r="E28" s="112">
        <v>1</v>
      </c>
      <c r="F28" s="105" t="s">
        <v>103</v>
      </c>
      <c r="G28" s="114"/>
      <c r="H28" s="114"/>
      <c r="I28" s="114"/>
      <c r="J28" s="114"/>
      <c r="K28" s="114"/>
      <c r="L28" s="114"/>
      <c r="M28" s="114"/>
      <c r="N28" s="114"/>
      <c r="O28" s="115"/>
      <c r="P28" s="116"/>
      <c r="Q28" s="116">
        <v>424033400.79000002</v>
      </c>
      <c r="R28" s="115"/>
      <c r="S28" s="117">
        <f t="shared" si="0"/>
        <v>424033400.79000002</v>
      </c>
    </row>
    <row r="29" spans="1:19" ht="36" x14ac:dyDescent="0.35">
      <c r="A29" s="184"/>
      <c r="B29" s="260"/>
      <c r="C29" s="118" t="s">
        <v>273</v>
      </c>
      <c r="D29" s="119" t="s">
        <v>241</v>
      </c>
      <c r="E29" s="112">
        <v>1</v>
      </c>
      <c r="F29" s="105" t="s">
        <v>103</v>
      </c>
      <c r="G29" s="114"/>
      <c r="H29" s="114"/>
      <c r="I29" s="114"/>
      <c r="J29" s="114"/>
      <c r="K29" s="114"/>
      <c r="L29" s="114"/>
      <c r="M29" s="114"/>
      <c r="N29" s="114"/>
      <c r="O29" s="115"/>
      <c r="P29" s="116"/>
      <c r="Q29" s="116">
        <v>500160345.02999997</v>
      </c>
      <c r="R29" s="115"/>
      <c r="S29" s="117">
        <f t="shared" si="0"/>
        <v>500160345.02999997</v>
      </c>
    </row>
    <row r="30" spans="1:19" ht="36" x14ac:dyDescent="0.35">
      <c r="A30" s="184"/>
      <c r="B30" s="260"/>
      <c r="C30" s="118" t="s">
        <v>274</v>
      </c>
      <c r="D30" s="119" t="s">
        <v>241</v>
      </c>
      <c r="E30" s="112">
        <v>1</v>
      </c>
      <c r="F30" s="105" t="s">
        <v>103</v>
      </c>
      <c r="G30" s="114"/>
      <c r="H30" s="114"/>
      <c r="I30" s="114"/>
      <c r="J30" s="114"/>
      <c r="K30" s="114"/>
      <c r="L30" s="114"/>
      <c r="M30" s="114"/>
      <c r="N30" s="114"/>
      <c r="O30" s="115"/>
      <c r="P30" s="116"/>
      <c r="Q30" s="116">
        <v>158878537.44</v>
      </c>
      <c r="R30" s="115"/>
      <c r="S30" s="117">
        <f t="shared" si="0"/>
        <v>158878537.44</v>
      </c>
    </row>
    <row r="31" spans="1:19" ht="36" x14ac:dyDescent="0.35">
      <c r="A31" s="184"/>
      <c r="B31" s="260"/>
      <c r="C31" s="118" t="s">
        <v>275</v>
      </c>
      <c r="D31" s="119" t="s">
        <v>241</v>
      </c>
      <c r="E31" s="112">
        <v>1</v>
      </c>
      <c r="F31" s="105" t="s">
        <v>103</v>
      </c>
      <c r="G31" s="114"/>
      <c r="H31" s="114"/>
      <c r="I31" s="114"/>
      <c r="J31" s="114"/>
      <c r="K31" s="114"/>
      <c r="L31" s="114"/>
      <c r="M31" s="114"/>
      <c r="N31" s="114"/>
      <c r="O31" s="115"/>
      <c r="P31" s="116"/>
      <c r="Q31" s="116">
        <v>185513166.83000001</v>
      </c>
      <c r="R31" s="115"/>
      <c r="S31" s="117">
        <f t="shared" si="0"/>
        <v>185513166.83000001</v>
      </c>
    </row>
    <row r="32" spans="1:19" ht="36" x14ac:dyDescent="0.35">
      <c r="A32" s="184"/>
      <c r="B32" s="261"/>
      <c r="C32" s="118" t="s">
        <v>276</v>
      </c>
      <c r="D32" s="119" t="s">
        <v>241</v>
      </c>
      <c r="E32" s="112">
        <v>1</v>
      </c>
      <c r="F32" s="105" t="s">
        <v>103</v>
      </c>
      <c r="G32" s="114"/>
      <c r="H32" s="114"/>
      <c r="I32" s="114"/>
      <c r="J32" s="114"/>
      <c r="K32" s="114"/>
      <c r="L32" s="114"/>
      <c r="M32" s="114"/>
      <c r="N32" s="114"/>
      <c r="O32" s="115"/>
      <c r="P32" s="116"/>
      <c r="Q32" s="116">
        <v>264050968</v>
      </c>
      <c r="R32" s="115"/>
      <c r="S32" s="117">
        <f t="shared" si="0"/>
        <v>264050968</v>
      </c>
    </row>
    <row r="33" spans="1:19" ht="108" x14ac:dyDescent="0.35">
      <c r="A33" s="184"/>
      <c r="B33" s="258" t="s">
        <v>182</v>
      </c>
      <c r="C33" s="111" t="s">
        <v>240</v>
      </c>
      <c r="D33" s="112" t="s">
        <v>241</v>
      </c>
      <c r="E33" s="112">
        <v>1</v>
      </c>
      <c r="F33" s="105" t="s">
        <v>242</v>
      </c>
      <c r="G33" s="114"/>
      <c r="H33" s="114"/>
      <c r="I33" s="114"/>
      <c r="J33" s="114"/>
      <c r="K33" s="114"/>
      <c r="L33" s="114"/>
      <c r="M33" s="114"/>
      <c r="N33" s="114"/>
      <c r="O33" s="115"/>
      <c r="P33" s="116"/>
      <c r="Q33" s="116">
        <v>89126012</v>
      </c>
      <c r="R33" s="115"/>
      <c r="S33" s="117">
        <f t="shared" si="0"/>
        <v>89126012</v>
      </c>
    </row>
    <row r="34" spans="1:19" ht="126" x14ac:dyDescent="0.35">
      <c r="A34" s="184"/>
      <c r="B34" s="258"/>
      <c r="C34" s="111" t="s">
        <v>243</v>
      </c>
      <c r="D34" s="112" t="s">
        <v>241</v>
      </c>
      <c r="E34" s="112">
        <v>1</v>
      </c>
      <c r="F34" s="105" t="s">
        <v>244</v>
      </c>
      <c r="G34" s="114"/>
      <c r="H34" s="114"/>
      <c r="I34" s="114"/>
      <c r="J34" s="114"/>
      <c r="K34" s="114"/>
      <c r="L34" s="114"/>
      <c r="M34" s="114"/>
      <c r="N34" s="114"/>
      <c r="O34" s="115"/>
      <c r="P34" s="116"/>
      <c r="Q34" s="116">
        <v>92000000</v>
      </c>
      <c r="R34" s="115"/>
      <c r="S34" s="117">
        <f t="shared" si="0"/>
        <v>92000000</v>
      </c>
    </row>
    <row r="35" spans="1:19" ht="144" x14ac:dyDescent="0.35">
      <c r="A35" s="184"/>
      <c r="B35" s="111" t="s">
        <v>94</v>
      </c>
      <c r="C35" s="111" t="s">
        <v>107</v>
      </c>
      <c r="D35" s="112" t="s">
        <v>222</v>
      </c>
      <c r="E35" s="112">
        <v>45</v>
      </c>
      <c r="F35" s="105" t="s">
        <v>108</v>
      </c>
      <c r="G35" s="114"/>
      <c r="H35" s="114"/>
      <c r="I35" s="114"/>
      <c r="J35" s="114"/>
      <c r="K35" s="114"/>
      <c r="L35" s="114"/>
      <c r="M35" s="114"/>
      <c r="N35" s="114"/>
      <c r="O35" s="115"/>
      <c r="P35" s="116"/>
      <c r="Q35" s="116">
        <v>10200000000</v>
      </c>
      <c r="R35" s="115"/>
      <c r="S35" s="117">
        <f t="shared" si="0"/>
        <v>10200000000</v>
      </c>
    </row>
    <row r="36" spans="1:19" ht="54" x14ac:dyDescent="0.35">
      <c r="A36" s="184"/>
      <c r="B36" s="111" t="s">
        <v>201</v>
      </c>
      <c r="C36" s="111" t="s">
        <v>245</v>
      </c>
      <c r="D36" s="112" t="s">
        <v>120</v>
      </c>
      <c r="E36" s="112">
        <v>1800</v>
      </c>
      <c r="F36" s="105" t="s">
        <v>228</v>
      </c>
      <c r="G36" s="114"/>
      <c r="H36" s="114"/>
      <c r="I36" s="114"/>
      <c r="J36" s="114"/>
      <c r="K36" s="114"/>
      <c r="L36" s="114"/>
      <c r="M36" s="114"/>
      <c r="N36" s="114"/>
      <c r="O36" s="115"/>
      <c r="P36" s="116" t="e">
        <f>+#REF!</f>
        <v>#REF!</v>
      </c>
      <c r="R36" s="115"/>
      <c r="S36" s="117" t="e">
        <f t="shared" si="0"/>
        <v>#REF!</v>
      </c>
    </row>
    <row r="37" spans="1:19" ht="151.9" customHeight="1" x14ac:dyDescent="0.35">
      <c r="A37" s="184"/>
      <c r="B37" s="111" t="s">
        <v>279</v>
      </c>
      <c r="C37" s="111" t="s">
        <v>277</v>
      </c>
      <c r="D37" s="105" t="s">
        <v>246</v>
      </c>
      <c r="E37" s="112">
        <v>1</v>
      </c>
      <c r="F37" s="105" t="s">
        <v>103</v>
      </c>
      <c r="G37" s="114"/>
      <c r="H37" s="114"/>
      <c r="I37" s="114"/>
      <c r="J37" s="114"/>
      <c r="K37" s="114"/>
      <c r="L37" s="114"/>
      <c r="M37" s="114"/>
      <c r="N37" s="114"/>
      <c r="O37" s="115"/>
      <c r="P37" s="116"/>
      <c r="Q37" s="116">
        <v>3778544800</v>
      </c>
      <c r="R37" s="115"/>
      <c r="S37" s="117">
        <f t="shared" si="0"/>
        <v>3778544800</v>
      </c>
    </row>
    <row r="38" spans="1:19" ht="151.9" customHeight="1" x14ac:dyDescent="0.35">
      <c r="A38" s="184"/>
      <c r="B38" s="111" t="s">
        <v>278</v>
      </c>
      <c r="C38" s="111" t="s">
        <v>277</v>
      </c>
      <c r="D38" s="105" t="s">
        <v>246</v>
      </c>
      <c r="E38" s="112">
        <v>1</v>
      </c>
      <c r="F38" s="105" t="s">
        <v>103</v>
      </c>
      <c r="G38" s="114"/>
      <c r="H38" s="114"/>
      <c r="I38" s="114"/>
      <c r="J38" s="114"/>
      <c r="K38" s="114"/>
      <c r="L38" s="114"/>
      <c r="M38" s="114"/>
      <c r="N38" s="114"/>
      <c r="O38" s="115"/>
      <c r="P38" s="116"/>
      <c r="Q38" s="136">
        <f>4215422349+253777020</f>
        <v>4469199369</v>
      </c>
      <c r="R38" s="115"/>
      <c r="S38" s="117">
        <f t="shared" si="0"/>
        <v>4469199369</v>
      </c>
    </row>
    <row r="39" spans="1:19" ht="72" x14ac:dyDescent="0.35">
      <c r="A39" s="184"/>
      <c r="B39" s="120" t="s">
        <v>122</v>
      </c>
      <c r="C39" s="120" t="s">
        <v>247</v>
      </c>
      <c r="D39" s="112" t="s">
        <v>248</v>
      </c>
      <c r="E39" s="112">
        <v>6</v>
      </c>
      <c r="F39" s="105" t="s">
        <v>228</v>
      </c>
      <c r="G39" s="114"/>
      <c r="H39" s="114"/>
      <c r="I39" s="114"/>
      <c r="J39" s="114"/>
      <c r="K39" s="114"/>
      <c r="L39" s="114"/>
      <c r="M39" s="114"/>
      <c r="N39" s="114"/>
      <c r="O39" s="115"/>
      <c r="P39" s="116" t="e">
        <f>+#REF!</f>
        <v>#REF!</v>
      </c>
      <c r="Q39" s="121"/>
      <c r="R39" s="115"/>
      <c r="S39" s="117" t="e">
        <f t="shared" si="0"/>
        <v>#REF!</v>
      </c>
    </row>
    <row r="40" spans="1:19" ht="36" x14ac:dyDescent="0.35">
      <c r="A40" s="184"/>
      <c r="B40" s="258" t="s">
        <v>95</v>
      </c>
      <c r="C40" s="111" t="s">
        <v>110</v>
      </c>
      <c r="D40" s="112" t="s">
        <v>241</v>
      </c>
      <c r="E40" s="112">
        <v>1</v>
      </c>
      <c r="F40" s="105" t="s">
        <v>106</v>
      </c>
      <c r="G40" s="114"/>
      <c r="H40" s="114"/>
      <c r="I40" s="114"/>
      <c r="J40" s="114"/>
      <c r="K40" s="114"/>
      <c r="L40" s="114"/>
      <c r="M40" s="114"/>
      <c r="N40" s="114"/>
      <c r="O40" s="115"/>
      <c r="P40" s="116"/>
      <c r="Q40" s="115"/>
      <c r="R40" s="115"/>
      <c r="S40" s="117">
        <f t="shared" si="0"/>
        <v>0</v>
      </c>
    </row>
    <row r="41" spans="1:19" ht="54" x14ac:dyDescent="0.35">
      <c r="A41" s="184"/>
      <c r="B41" s="258"/>
      <c r="C41" s="111" t="s">
        <v>111</v>
      </c>
      <c r="D41" s="112" t="s">
        <v>241</v>
      </c>
      <c r="E41" s="112">
        <v>1</v>
      </c>
      <c r="F41" s="105" t="s">
        <v>106</v>
      </c>
      <c r="G41" s="114"/>
      <c r="H41" s="114"/>
      <c r="I41" s="114"/>
      <c r="J41" s="114"/>
      <c r="K41" s="114"/>
      <c r="L41" s="114"/>
      <c r="M41" s="114"/>
      <c r="N41" s="114"/>
      <c r="O41" s="115"/>
      <c r="P41" s="116"/>
      <c r="Q41" s="116">
        <v>2065626900</v>
      </c>
      <c r="R41" s="115"/>
      <c r="S41" s="117">
        <f t="shared" si="0"/>
        <v>2065626900</v>
      </c>
    </row>
    <row r="42" spans="1:19" ht="234" x14ac:dyDescent="0.35">
      <c r="A42" s="184" t="s">
        <v>249</v>
      </c>
      <c r="B42" s="120" t="s">
        <v>96</v>
      </c>
      <c r="C42" s="111" t="s">
        <v>195</v>
      </c>
      <c r="D42" s="112" t="s">
        <v>241</v>
      </c>
      <c r="E42" s="112">
        <v>1</v>
      </c>
      <c r="F42" s="105" t="s">
        <v>103</v>
      </c>
      <c r="G42" s="114"/>
      <c r="H42" s="114"/>
      <c r="I42" s="114"/>
      <c r="J42" s="114"/>
      <c r="K42" s="114"/>
      <c r="L42" s="114"/>
      <c r="M42" s="114"/>
      <c r="N42" s="114"/>
      <c r="O42" s="115"/>
      <c r="P42" s="116"/>
      <c r="Q42" s="116">
        <v>102000000</v>
      </c>
      <c r="R42" s="115"/>
      <c r="S42" s="117">
        <f t="shared" si="0"/>
        <v>102000000</v>
      </c>
    </row>
    <row r="43" spans="1:19" ht="36" x14ac:dyDescent="0.35">
      <c r="A43" s="184"/>
      <c r="B43" s="120" t="s">
        <v>97</v>
      </c>
      <c r="C43" s="111" t="s">
        <v>97</v>
      </c>
      <c r="D43" s="112" t="s">
        <v>241</v>
      </c>
      <c r="E43" s="112">
        <v>1</v>
      </c>
      <c r="F43" s="105" t="s">
        <v>103</v>
      </c>
      <c r="G43" s="114"/>
      <c r="H43" s="114"/>
      <c r="I43" s="114"/>
      <c r="J43" s="114"/>
      <c r="K43" s="114"/>
      <c r="L43" s="114"/>
      <c r="M43" s="114"/>
      <c r="N43" s="114"/>
      <c r="O43" s="115"/>
      <c r="P43" s="116"/>
      <c r="Q43" s="115"/>
      <c r="R43" s="116">
        <v>10000000</v>
      </c>
      <c r="S43" s="117">
        <f t="shared" si="0"/>
        <v>10000000</v>
      </c>
    </row>
    <row r="44" spans="1:19" ht="90" x14ac:dyDescent="0.35">
      <c r="A44" s="184"/>
      <c r="B44" s="120" t="s">
        <v>98</v>
      </c>
      <c r="C44" s="111" t="s">
        <v>196</v>
      </c>
      <c r="D44" s="112" t="s">
        <v>250</v>
      </c>
      <c r="E44" s="112">
        <v>2000</v>
      </c>
      <c r="F44" s="105" t="s">
        <v>228</v>
      </c>
      <c r="G44" s="114"/>
      <c r="H44" s="114"/>
      <c r="I44" s="114"/>
      <c r="J44" s="114"/>
      <c r="K44" s="114"/>
      <c r="L44" s="114"/>
      <c r="M44" s="114"/>
      <c r="N44" s="114"/>
      <c r="O44" s="115"/>
      <c r="P44" s="116" t="e">
        <f>+E44*#REF!</f>
        <v>#REF!</v>
      </c>
      <c r="Q44" s="115"/>
      <c r="R44" s="115"/>
      <c r="S44" s="117" t="e">
        <f t="shared" si="0"/>
        <v>#REF!</v>
      </c>
    </row>
    <row r="45" spans="1:19" ht="54" x14ac:dyDescent="0.35">
      <c r="A45" s="184"/>
      <c r="B45" s="248" t="s">
        <v>99</v>
      </c>
      <c r="C45" s="111" t="s">
        <v>280</v>
      </c>
      <c r="D45" s="112" t="s">
        <v>251</v>
      </c>
      <c r="E45" s="112">
        <v>70000</v>
      </c>
      <c r="F45" s="105" t="s">
        <v>228</v>
      </c>
      <c r="G45" s="114"/>
      <c r="H45" s="114"/>
      <c r="I45" s="114"/>
      <c r="J45" s="114"/>
      <c r="K45" s="114"/>
      <c r="L45" s="114"/>
      <c r="M45" s="114"/>
      <c r="N45" s="114"/>
      <c r="O45" s="115"/>
      <c r="P45" s="116" t="e">
        <f>+#REF!</f>
        <v>#REF!</v>
      </c>
      <c r="Q45" s="116" t="e">
        <f>+#REF!</f>
        <v>#REF!</v>
      </c>
      <c r="R45" s="115"/>
      <c r="S45" s="117" t="e">
        <f t="shared" si="0"/>
        <v>#REF!</v>
      </c>
    </row>
    <row r="46" spans="1:19" ht="46.15" customHeight="1" x14ac:dyDescent="0.35">
      <c r="A46" s="184"/>
      <c r="B46" s="249"/>
      <c r="C46" s="111" t="s">
        <v>282</v>
      </c>
      <c r="D46" s="112" t="s">
        <v>252</v>
      </c>
      <c r="E46" s="112">
        <v>10</v>
      </c>
      <c r="F46" s="105" t="s">
        <v>228</v>
      </c>
      <c r="G46" s="114"/>
      <c r="H46" s="114"/>
      <c r="I46" s="114"/>
      <c r="J46" s="114"/>
      <c r="K46" s="114"/>
      <c r="L46" s="114"/>
      <c r="M46" s="114"/>
      <c r="N46" s="114"/>
      <c r="O46" s="115"/>
      <c r="P46" s="116" t="e">
        <f>+#REF!*E46</f>
        <v>#REF!</v>
      </c>
      <c r="Q46" s="115"/>
      <c r="R46" s="115"/>
      <c r="S46" s="117" t="e">
        <f t="shared" si="0"/>
        <v>#REF!</v>
      </c>
    </row>
    <row r="47" spans="1:19" ht="36" x14ac:dyDescent="0.35">
      <c r="A47" s="184"/>
      <c r="B47" s="249"/>
      <c r="C47" s="122" t="s">
        <v>253</v>
      </c>
      <c r="D47" s="112" t="s">
        <v>254</v>
      </c>
      <c r="E47" s="112">
        <v>1</v>
      </c>
      <c r="F47" s="105" t="s">
        <v>228</v>
      </c>
      <c r="G47" s="114"/>
      <c r="H47" s="114"/>
      <c r="I47" s="114"/>
      <c r="J47" s="114"/>
      <c r="K47" s="114"/>
      <c r="L47" s="114"/>
      <c r="M47" s="114"/>
      <c r="N47" s="114"/>
      <c r="O47" s="115"/>
      <c r="P47" s="116" t="e">
        <f>+#REF!</f>
        <v>#REF!</v>
      </c>
      <c r="Q47" s="115"/>
      <c r="R47" s="115"/>
      <c r="S47" s="117" t="e">
        <f t="shared" si="0"/>
        <v>#REF!</v>
      </c>
    </row>
    <row r="48" spans="1:19" ht="36" x14ac:dyDescent="0.35">
      <c r="A48" s="184"/>
      <c r="B48" s="249"/>
      <c r="C48" s="111" t="s">
        <v>281</v>
      </c>
      <c r="D48" s="112" t="s">
        <v>241</v>
      </c>
      <c r="E48" s="112">
        <v>1</v>
      </c>
      <c r="F48" s="105" t="s">
        <v>228</v>
      </c>
      <c r="G48" s="114"/>
      <c r="H48" s="114"/>
      <c r="I48" s="114"/>
      <c r="J48" s="114"/>
      <c r="K48" s="114"/>
      <c r="L48" s="114"/>
      <c r="M48" s="114"/>
      <c r="N48" s="114"/>
      <c r="O48" s="115"/>
      <c r="P48" s="116" t="e">
        <f>+#REF!</f>
        <v>#REF!</v>
      </c>
      <c r="Q48" s="115"/>
      <c r="R48" s="115"/>
      <c r="S48" s="117" t="e">
        <f t="shared" si="0"/>
        <v>#REF!</v>
      </c>
    </row>
    <row r="49" spans="1:19" ht="36" x14ac:dyDescent="0.35">
      <c r="A49" s="184"/>
      <c r="B49" s="249"/>
      <c r="C49" s="111" t="s">
        <v>255</v>
      </c>
      <c r="D49" s="112" t="s">
        <v>241</v>
      </c>
      <c r="E49" s="112">
        <v>1</v>
      </c>
      <c r="F49" s="105" t="s">
        <v>228</v>
      </c>
      <c r="G49" s="114"/>
      <c r="H49" s="114"/>
      <c r="I49" s="114"/>
      <c r="J49" s="114"/>
      <c r="K49" s="114"/>
      <c r="L49" s="114"/>
      <c r="M49" s="114"/>
      <c r="N49" s="114"/>
      <c r="O49" s="115"/>
      <c r="P49" s="116" t="e">
        <f>+#REF!</f>
        <v>#REF!</v>
      </c>
      <c r="Q49" s="115"/>
      <c r="R49" s="115"/>
      <c r="S49" s="117" t="e">
        <f t="shared" si="0"/>
        <v>#REF!</v>
      </c>
    </row>
    <row r="50" spans="1:19" ht="90.75" thickBot="1" x14ac:dyDescent="0.4">
      <c r="A50" s="184"/>
      <c r="B50" s="250"/>
      <c r="C50" s="111" t="s">
        <v>283</v>
      </c>
      <c r="D50" s="104">
        <v>1</v>
      </c>
      <c r="E50" s="137" t="s">
        <v>284</v>
      </c>
      <c r="F50" s="122" t="s">
        <v>56</v>
      </c>
      <c r="G50" s="114"/>
      <c r="H50" s="114"/>
      <c r="I50" s="114"/>
      <c r="J50" s="114"/>
      <c r="K50" s="114"/>
      <c r="L50" s="114"/>
      <c r="M50" s="114"/>
      <c r="N50" s="114"/>
      <c r="O50" s="115"/>
      <c r="Q50" s="115"/>
      <c r="R50" s="116" t="e">
        <f>+#REF!</f>
        <v>#REF!</v>
      </c>
      <c r="S50" s="117" t="e">
        <f>+SUM(O50:R50)</f>
        <v>#REF!</v>
      </c>
    </row>
    <row r="51" spans="1:19" ht="72" x14ac:dyDescent="0.35">
      <c r="A51" s="184"/>
      <c r="B51" s="120" t="s">
        <v>197</v>
      </c>
      <c r="C51" s="111" t="s">
        <v>198</v>
      </c>
      <c r="D51" s="112" t="s">
        <v>121</v>
      </c>
      <c r="E51" s="112">
        <v>2</v>
      </c>
      <c r="F51" s="105" t="s">
        <v>228</v>
      </c>
      <c r="G51" s="114"/>
      <c r="H51" s="114"/>
      <c r="I51" s="114"/>
      <c r="J51" s="114"/>
      <c r="K51" s="114"/>
      <c r="L51" s="114"/>
      <c r="M51" s="114"/>
      <c r="N51" s="114"/>
      <c r="O51" s="115"/>
      <c r="P51" s="116" t="e">
        <f>+#REF!*E51</f>
        <v>#REF!</v>
      </c>
      <c r="Q51" s="115"/>
      <c r="R51" s="115"/>
      <c r="S51" s="117" t="e">
        <f t="shared" si="0"/>
        <v>#REF!</v>
      </c>
    </row>
    <row r="52" spans="1:19" ht="108" x14ac:dyDescent="0.35">
      <c r="A52" s="123" t="s">
        <v>256</v>
      </c>
      <c r="B52" s="120" t="s">
        <v>100</v>
      </c>
      <c r="C52" s="111" t="s">
        <v>114</v>
      </c>
      <c r="D52" s="112" t="s">
        <v>241</v>
      </c>
      <c r="E52" s="112">
        <v>1</v>
      </c>
      <c r="F52" s="105" t="s">
        <v>228</v>
      </c>
      <c r="G52" s="114"/>
      <c r="H52" s="114"/>
      <c r="I52" s="114"/>
      <c r="J52" s="114"/>
      <c r="K52" s="114"/>
      <c r="L52" s="114"/>
      <c r="M52" s="114"/>
      <c r="N52" s="114"/>
      <c r="O52" s="115"/>
      <c r="P52" s="116"/>
      <c r="Q52" s="115"/>
      <c r="R52" s="115"/>
      <c r="S52" s="117">
        <f t="shared" si="0"/>
        <v>0</v>
      </c>
    </row>
    <row r="53" spans="1:19" ht="25.5" x14ac:dyDescent="0.25">
      <c r="A53" s="184" t="s">
        <v>257</v>
      </c>
      <c r="B53" s="185"/>
      <c r="C53" s="185"/>
      <c r="D53" s="185"/>
      <c r="E53" s="185"/>
      <c r="F53" s="185"/>
      <c r="G53" s="185"/>
      <c r="H53" s="185"/>
      <c r="I53" s="185"/>
      <c r="J53" s="185"/>
      <c r="K53" s="185"/>
      <c r="L53" s="185"/>
      <c r="M53" s="185"/>
      <c r="N53" s="185"/>
      <c r="O53" s="116">
        <f>SUM(O8:O52)</f>
        <v>30000000</v>
      </c>
      <c r="P53" s="116" t="e">
        <f>SUM(P8:P52)</f>
        <v>#REF!</v>
      </c>
      <c r="Q53" s="116" t="e">
        <f>SUM(Q8:Q52)</f>
        <v>#REF!</v>
      </c>
      <c r="R53" s="116" t="e">
        <f>SUM(R8:R52)</f>
        <v>#REF!</v>
      </c>
      <c r="S53" s="117" t="e">
        <f>SUM(S8:S52)</f>
        <v>#REF!</v>
      </c>
    </row>
    <row r="54" spans="1:19" ht="15.75" x14ac:dyDescent="0.25">
      <c r="A54" s="245" t="s">
        <v>258</v>
      </c>
      <c r="B54" s="246"/>
      <c r="C54" s="246"/>
      <c r="D54" s="246"/>
      <c r="E54" s="246"/>
      <c r="F54" s="246"/>
      <c r="G54" s="246"/>
      <c r="H54" s="246"/>
      <c r="I54" s="246"/>
      <c r="J54" s="246"/>
      <c r="K54" s="246"/>
      <c r="L54" s="246"/>
      <c r="M54" s="246"/>
      <c r="N54" s="246"/>
      <c r="O54" s="246"/>
      <c r="P54" s="246"/>
      <c r="Q54" s="246"/>
      <c r="R54" s="246"/>
      <c r="S54" s="247"/>
    </row>
    <row r="55" spans="1:19" ht="25.5" x14ac:dyDescent="0.25">
      <c r="A55" s="184" t="s">
        <v>209</v>
      </c>
      <c r="B55" s="181" t="s">
        <v>210</v>
      </c>
      <c r="C55" s="181" t="s">
        <v>211</v>
      </c>
      <c r="D55" s="185" t="s">
        <v>212</v>
      </c>
      <c r="E55" s="185" t="s">
        <v>213</v>
      </c>
      <c r="F55" s="185" t="s">
        <v>214</v>
      </c>
      <c r="G55" s="185" t="s">
        <v>215</v>
      </c>
      <c r="H55" s="185"/>
      <c r="I55" s="185"/>
      <c r="J55" s="185"/>
      <c r="K55" s="185" t="s">
        <v>67</v>
      </c>
      <c r="L55" s="185"/>
      <c r="M55" s="185"/>
      <c r="N55" s="185"/>
      <c r="O55" s="124"/>
      <c r="P55" s="124"/>
      <c r="Q55" s="124"/>
      <c r="R55" s="124"/>
      <c r="S55" s="251" t="s">
        <v>220</v>
      </c>
    </row>
    <row r="56" spans="1:19" ht="25.5" x14ac:dyDescent="0.25">
      <c r="A56" s="184"/>
      <c r="B56" s="181"/>
      <c r="C56" s="181"/>
      <c r="D56" s="185"/>
      <c r="E56" s="185"/>
      <c r="F56" s="185"/>
      <c r="G56" s="185"/>
      <c r="H56" s="185"/>
      <c r="I56" s="185"/>
      <c r="J56" s="185"/>
      <c r="K56" s="185"/>
      <c r="L56" s="185"/>
      <c r="M56" s="185"/>
      <c r="N56" s="185"/>
      <c r="O56" s="124"/>
      <c r="P56" s="124"/>
      <c r="Q56" s="124"/>
      <c r="R56" s="124"/>
      <c r="S56" s="251"/>
    </row>
    <row r="57" spans="1:19" ht="360" x14ac:dyDescent="0.25">
      <c r="A57" s="125" t="s">
        <v>148</v>
      </c>
      <c r="B57" s="120" t="s">
        <v>150</v>
      </c>
      <c r="C57" s="120" t="s">
        <v>154</v>
      </c>
      <c r="D57" s="112" t="s">
        <v>241</v>
      </c>
      <c r="E57" s="112">
        <v>1</v>
      </c>
      <c r="F57" s="105" t="s">
        <v>228</v>
      </c>
      <c r="G57" s="46"/>
      <c r="H57" s="46"/>
      <c r="I57" s="46"/>
      <c r="J57" s="46"/>
      <c r="K57" s="46"/>
      <c r="L57" s="46"/>
      <c r="M57" s="46"/>
      <c r="N57" s="46"/>
      <c r="O57" s="126"/>
      <c r="P57" s="127" t="e">
        <f>+#REF!</f>
        <v>#REF!</v>
      </c>
      <c r="Q57" s="126"/>
      <c r="R57" s="126"/>
      <c r="S57" s="128">
        <v>97000000</v>
      </c>
    </row>
    <row r="58" spans="1:19" ht="108" x14ac:dyDescent="0.35">
      <c r="A58" s="125" t="s">
        <v>136</v>
      </c>
      <c r="B58" s="120" t="s">
        <v>151</v>
      </c>
      <c r="C58" s="120" t="s">
        <v>152</v>
      </c>
      <c r="D58" s="46" t="s">
        <v>259</v>
      </c>
      <c r="E58" s="129">
        <v>1</v>
      </c>
      <c r="F58" s="105" t="s">
        <v>228</v>
      </c>
      <c r="G58" s="130"/>
      <c r="H58" s="130"/>
      <c r="I58" s="130"/>
      <c r="J58" s="130"/>
      <c r="K58" s="130"/>
      <c r="L58" s="130"/>
      <c r="M58" s="130"/>
      <c r="N58" s="130"/>
      <c r="O58" s="115"/>
      <c r="P58" s="127">
        <v>250000000</v>
      </c>
      <c r="Q58" s="115"/>
      <c r="R58" s="115"/>
      <c r="S58" s="128">
        <v>250000000</v>
      </c>
    </row>
    <row r="59" spans="1:19" ht="72.75" thickBot="1" x14ac:dyDescent="0.4">
      <c r="A59" s="131" t="s">
        <v>137</v>
      </c>
      <c r="B59" s="120" t="s">
        <v>185</v>
      </c>
      <c r="C59" s="132" t="s">
        <v>172</v>
      </c>
      <c r="D59" s="112" t="s">
        <v>241</v>
      </c>
      <c r="E59" s="112">
        <v>1</v>
      </c>
      <c r="F59" s="105" t="s">
        <v>228</v>
      </c>
      <c r="G59" s="130"/>
      <c r="H59" s="130"/>
      <c r="I59" s="130"/>
      <c r="J59" s="130"/>
      <c r="K59" s="130"/>
      <c r="L59" s="130"/>
      <c r="M59" s="130"/>
      <c r="N59" s="130"/>
      <c r="O59" s="115"/>
      <c r="P59" s="115"/>
      <c r="Q59" s="115"/>
      <c r="R59" s="115"/>
      <c r="S59" s="128"/>
    </row>
    <row r="60" spans="1:19" ht="26.25" thickBot="1" x14ac:dyDescent="0.3">
      <c r="A60" s="252" t="s">
        <v>257</v>
      </c>
      <c r="B60" s="253"/>
      <c r="C60" s="253"/>
      <c r="D60" s="253"/>
      <c r="E60" s="253"/>
      <c r="F60" s="253"/>
      <c r="G60" s="253"/>
      <c r="H60" s="253"/>
      <c r="I60" s="253"/>
      <c r="J60" s="253"/>
      <c r="K60" s="253"/>
      <c r="L60" s="253"/>
      <c r="M60" s="253"/>
      <c r="N60" s="253"/>
      <c r="O60" s="133">
        <f>SUM(O56:O58)</f>
        <v>0</v>
      </c>
      <c r="P60" s="133" t="e">
        <f>SUM(P56:P58)</f>
        <v>#REF!</v>
      </c>
      <c r="Q60" s="133">
        <f>SUM(Q56:Q58)</f>
        <v>0</v>
      </c>
      <c r="R60" s="133">
        <f>SUM(R56:R58)</f>
        <v>0</v>
      </c>
      <c r="S60" s="117">
        <f>SUM(S57:S59)</f>
        <v>347000000</v>
      </c>
    </row>
    <row r="61" spans="1:19" ht="27.75" thickBot="1" x14ac:dyDescent="0.3">
      <c r="A61" s="243" t="s">
        <v>54</v>
      </c>
      <c r="B61" s="244"/>
      <c r="C61" s="244"/>
      <c r="D61" s="244"/>
      <c r="E61" s="244"/>
      <c r="F61" s="244"/>
      <c r="G61" s="244"/>
      <c r="H61" s="244"/>
      <c r="I61" s="244"/>
      <c r="J61" s="244"/>
      <c r="K61" s="244"/>
      <c r="L61" s="244"/>
      <c r="M61" s="244"/>
      <c r="N61" s="244"/>
      <c r="O61" s="134">
        <f>+O53</f>
        <v>30000000</v>
      </c>
      <c r="P61" s="134" t="e">
        <f>+P53+P57+P58</f>
        <v>#REF!</v>
      </c>
      <c r="Q61" s="134" t="e">
        <f>+Q53</f>
        <v>#REF!</v>
      </c>
      <c r="R61" s="134" t="e">
        <f>+R53</f>
        <v>#REF!</v>
      </c>
      <c r="S61" s="135" t="e">
        <f>+S60+S53</f>
        <v>#REF!</v>
      </c>
    </row>
  </sheetData>
  <mergeCells count="41">
    <mergeCell ref="A1:S1"/>
    <mergeCell ref="A2:S2"/>
    <mergeCell ref="A3:S3"/>
    <mergeCell ref="A4:S4"/>
    <mergeCell ref="A5:S5"/>
    <mergeCell ref="F6:F7"/>
    <mergeCell ref="G6:J7"/>
    <mergeCell ref="K6:N7"/>
    <mergeCell ref="O6:S6"/>
    <mergeCell ref="A10:A13"/>
    <mergeCell ref="B11:B13"/>
    <mergeCell ref="A8:A9"/>
    <mergeCell ref="A6:A7"/>
    <mergeCell ref="B6:B7"/>
    <mergeCell ref="C6:C7"/>
    <mergeCell ref="D6:D7"/>
    <mergeCell ref="E6:E7"/>
    <mergeCell ref="A14:A15"/>
    <mergeCell ref="A16:A21"/>
    <mergeCell ref="A22:A23"/>
    <mergeCell ref="B22:B23"/>
    <mergeCell ref="A24:A41"/>
    <mergeCell ref="B24:B27"/>
    <mergeCell ref="B33:B34"/>
    <mergeCell ref="B40:B41"/>
    <mergeCell ref="B28:B32"/>
    <mergeCell ref="A61:N61"/>
    <mergeCell ref="A42:A51"/>
    <mergeCell ref="A53:N53"/>
    <mergeCell ref="A54:S54"/>
    <mergeCell ref="A55:A56"/>
    <mergeCell ref="B55:B56"/>
    <mergeCell ref="C55:C56"/>
    <mergeCell ref="D55:D56"/>
    <mergeCell ref="E55:E56"/>
    <mergeCell ref="F55:F56"/>
    <mergeCell ref="B45:B50"/>
    <mergeCell ref="G55:J56"/>
    <mergeCell ref="K55:N56"/>
    <mergeCell ref="S55:S56"/>
    <mergeCell ref="A60:N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zoomScale="85" zoomScaleNormal="85" workbookViewId="0">
      <selection activeCell="B11" sqref="B11"/>
    </sheetView>
  </sheetViews>
  <sheetFormatPr baseColWidth="10" defaultRowHeight="15" x14ac:dyDescent="0.25"/>
  <cols>
    <col min="1" max="1" width="64.28515625" customWidth="1"/>
    <col min="2" max="2" width="29.140625" customWidth="1"/>
    <col min="3" max="3" width="63.7109375" customWidth="1"/>
    <col min="4" max="4" width="45.7109375" customWidth="1"/>
    <col min="5" max="5" width="48.28515625" customWidth="1"/>
    <col min="6" max="6" width="49" customWidth="1"/>
    <col min="7" max="7" width="38.85546875" customWidth="1"/>
  </cols>
  <sheetData>
    <row r="1" spans="1:7" ht="53.25" customHeight="1" x14ac:dyDescent="0.25">
      <c r="A1" s="281"/>
      <c r="B1" s="283" t="s">
        <v>40</v>
      </c>
      <c r="C1" s="283"/>
      <c r="D1" s="283"/>
      <c r="E1" s="283"/>
      <c r="F1" s="284" t="s">
        <v>41</v>
      </c>
      <c r="G1" s="285" t="s">
        <v>42</v>
      </c>
    </row>
    <row r="2" spans="1:7" ht="36" customHeight="1" x14ac:dyDescent="0.25">
      <c r="A2" s="282"/>
      <c r="B2" s="287" t="s">
        <v>5</v>
      </c>
      <c r="C2" s="287"/>
      <c r="D2" s="287"/>
      <c r="E2" s="287"/>
      <c r="F2" s="284"/>
      <c r="G2" s="286"/>
    </row>
    <row r="3" spans="1:7" ht="82.5" customHeight="1" x14ac:dyDescent="0.25">
      <c r="A3" s="24" t="s">
        <v>354</v>
      </c>
      <c r="B3" s="278" t="s">
        <v>90</v>
      </c>
      <c r="C3" s="279"/>
      <c r="D3" s="280"/>
      <c r="E3" s="24" t="s">
        <v>353</v>
      </c>
      <c r="F3" s="24" t="s">
        <v>88</v>
      </c>
      <c r="G3" s="24" t="s">
        <v>85</v>
      </c>
    </row>
    <row r="4" spans="1:7" ht="54.6" customHeight="1" x14ac:dyDescent="0.25">
      <c r="A4" s="20" t="s">
        <v>43</v>
      </c>
      <c r="B4" s="288" t="s">
        <v>355</v>
      </c>
      <c r="C4" s="288"/>
      <c r="D4" s="288"/>
      <c r="E4" s="288"/>
      <c r="F4" s="25" t="s">
        <v>87</v>
      </c>
      <c r="G4" s="25" t="s">
        <v>86</v>
      </c>
    </row>
    <row r="5" spans="1:7" ht="16.5" thickBot="1" x14ac:dyDescent="0.3">
      <c r="A5" s="52" t="s">
        <v>44</v>
      </c>
      <c r="B5" s="53" t="s">
        <v>45</v>
      </c>
      <c r="C5" s="53" t="s">
        <v>46</v>
      </c>
      <c r="D5" s="54" t="s">
        <v>47</v>
      </c>
      <c r="E5" s="53" t="s">
        <v>48</v>
      </c>
      <c r="F5" s="53" t="s">
        <v>49</v>
      </c>
      <c r="G5" s="53" t="s">
        <v>50</v>
      </c>
    </row>
    <row r="6" spans="1:7" s="41" customFormat="1" ht="63" x14ac:dyDescent="0.25">
      <c r="A6" s="289" t="s">
        <v>51</v>
      </c>
      <c r="B6" s="55" t="s">
        <v>83</v>
      </c>
      <c r="C6" s="47" t="s">
        <v>155</v>
      </c>
      <c r="D6" s="51" t="s">
        <v>140</v>
      </c>
      <c r="E6" s="51" t="s">
        <v>141</v>
      </c>
      <c r="F6" s="51" t="s">
        <v>106</v>
      </c>
      <c r="G6" s="56" t="s">
        <v>113</v>
      </c>
    </row>
    <row r="7" spans="1:7" s="41" customFormat="1" ht="63" x14ac:dyDescent="0.25">
      <c r="A7" s="290"/>
      <c r="B7" s="39" t="s">
        <v>123</v>
      </c>
      <c r="C7" s="45" t="s">
        <v>156</v>
      </c>
      <c r="D7" s="46" t="s">
        <v>142</v>
      </c>
      <c r="E7" s="46" t="s">
        <v>132</v>
      </c>
      <c r="F7" s="46"/>
      <c r="G7" s="57" t="s">
        <v>113</v>
      </c>
    </row>
    <row r="8" spans="1:7" s="41" customFormat="1" ht="63" x14ac:dyDescent="0.25">
      <c r="A8" s="290"/>
      <c r="B8" s="40" t="s">
        <v>133</v>
      </c>
      <c r="C8" s="45" t="s">
        <v>157</v>
      </c>
      <c r="D8" s="46" t="s">
        <v>143</v>
      </c>
      <c r="E8" s="46" t="s">
        <v>132</v>
      </c>
      <c r="F8" s="46" t="s">
        <v>132</v>
      </c>
      <c r="G8" s="57" t="s">
        <v>132</v>
      </c>
    </row>
    <row r="9" spans="1:7" s="41" customFormat="1" ht="78.75" x14ac:dyDescent="0.25">
      <c r="A9" s="290"/>
      <c r="B9" s="40" t="s">
        <v>127</v>
      </c>
      <c r="C9" s="45" t="s">
        <v>158</v>
      </c>
      <c r="D9" s="46" t="s">
        <v>138</v>
      </c>
      <c r="E9" s="46" t="s">
        <v>132</v>
      </c>
      <c r="F9" s="46" t="s">
        <v>132</v>
      </c>
      <c r="G9" s="57" t="s">
        <v>132</v>
      </c>
    </row>
    <row r="10" spans="1:7" s="41" customFormat="1" ht="63" x14ac:dyDescent="0.25">
      <c r="A10" s="290"/>
      <c r="B10" s="40" t="s">
        <v>124</v>
      </c>
      <c r="C10" s="45" t="s">
        <v>159</v>
      </c>
      <c r="D10" s="46" t="s">
        <v>146</v>
      </c>
      <c r="E10" s="46" t="s">
        <v>132</v>
      </c>
      <c r="F10" s="46" t="s">
        <v>144</v>
      </c>
      <c r="G10" s="57" t="s">
        <v>132</v>
      </c>
    </row>
    <row r="11" spans="1:7" s="41" customFormat="1" ht="78.75" x14ac:dyDescent="0.25">
      <c r="A11" s="290"/>
      <c r="B11" s="40" t="s">
        <v>134</v>
      </c>
      <c r="C11" s="45" t="s">
        <v>160</v>
      </c>
      <c r="D11" s="46" t="s">
        <v>139</v>
      </c>
      <c r="E11" s="46" t="s">
        <v>132</v>
      </c>
      <c r="F11" s="46" t="s">
        <v>132</v>
      </c>
      <c r="G11" s="58" t="s">
        <v>145</v>
      </c>
    </row>
    <row r="12" spans="1:7" s="41" customFormat="1" ht="78.75" x14ac:dyDescent="0.25">
      <c r="A12" s="290"/>
      <c r="B12" s="40" t="s">
        <v>125</v>
      </c>
      <c r="C12" s="45" t="s">
        <v>161</v>
      </c>
      <c r="D12" s="46" t="s">
        <v>183</v>
      </c>
      <c r="E12" s="46" t="s">
        <v>132</v>
      </c>
      <c r="F12" s="46" t="s">
        <v>132</v>
      </c>
      <c r="G12" s="57" t="s">
        <v>132</v>
      </c>
    </row>
    <row r="13" spans="1:7" s="41" customFormat="1" ht="79.5" thickBot="1" x14ac:dyDescent="0.3">
      <c r="A13" s="291"/>
      <c r="B13" s="59" t="s">
        <v>126</v>
      </c>
      <c r="C13" s="49" t="s">
        <v>162</v>
      </c>
      <c r="D13" s="60" t="s">
        <v>147</v>
      </c>
      <c r="E13" s="60" t="s">
        <v>132</v>
      </c>
      <c r="F13" s="60" t="s">
        <v>132</v>
      </c>
      <c r="G13" s="61" t="s">
        <v>132</v>
      </c>
    </row>
    <row r="14" spans="1:7" ht="47.25" x14ac:dyDescent="0.25">
      <c r="A14" s="292" t="s">
        <v>52</v>
      </c>
      <c r="B14" s="62" t="s">
        <v>135</v>
      </c>
      <c r="C14" s="47" t="s">
        <v>163</v>
      </c>
      <c r="D14" s="50" t="s">
        <v>169</v>
      </c>
      <c r="E14" s="51" t="s">
        <v>132</v>
      </c>
      <c r="F14" s="63" t="s">
        <v>104</v>
      </c>
      <c r="G14" s="42" t="s">
        <v>175</v>
      </c>
    </row>
    <row r="15" spans="1:7" ht="47.25" x14ac:dyDescent="0.25">
      <c r="A15" s="293"/>
      <c r="B15" s="64" t="s">
        <v>128</v>
      </c>
      <c r="C15" s="45" t="s">
        <v>164</v>
      </c>
      <c r="D15" s="22" t="s">
        <v>184</v>
      </c>
      <c r="E15" s="46" t="s">
        <v>132</v>
      </c>
      <c r="F15" s="23" t="s">
        <v>104</v>
      </c>
      <c r="G15" s="65" t="s">
        <v>174</v>
      </c>
    </row>
    <row r="16" spans="1:7" ht="49.5" x14ac:dyDescent="0.25">
      <c r="A16" s="293"/>
      <c r="B16" s="64" t="s">
        <v>129</v>
      </c>
      <c r="C16" s="45" t="s">
        <v>165</v>
      </c>
      <c r="D16" s="22" t="s">
        <v>168</v>
      </c>
      <c r="E16" s="46" t="s">
        <v>132</v>
      </c>
      <c r="F16" s="23" t="s">
        <v>104</v>
      </c>
      <c r="G16" s="65" t="s">
        <v>103</v>
      </c>
    </row>
    <row r="17" spans="1:7" ht="63" x14ac:dyDescent="0.25">
      <c r="A17" s="293"/>
      <c r="B17" s="66" t="s">
        <v>130</v>
      </c>
      <c r="C17" s="45" t="s">
        <v>166</v>
      </c>
      <c r="D17" s="22" t="s">
        <v>167</v>
      </c>
      <c r="E17" s="46" t="s">
        <v>132</v>
      </c>
      <c r="F17" s="23" t="s">
        <v>104</v>
      </c>
      <c r="G17" s="65" t="s">
        <v>103</v>
      </c>
    </row>
    <row r="18" spans="1:7" ht="49.5" x14ac:dyDescent="0.25">
      <c r="A18" s="293"/>
      <c r="B18" s="64" t="s">
        <v>131</v>
      </c>
      <c r="C18" s="45" t="s">
        <v>149</v>
      </c>
      <c r="D18" s="22" t="s">
        <v>170</v>
      </c>
      <c r="E18" s="46" t="s">
        <v>132</v>
      </c>
      <c r="F18" s="23" t="s">
        <v>103</v>
      </c>
      <c r="G18" s="65" t="s">
        <v>104</v>
      </c>
    </row>
    <row r="19" spans="1:7" ht="214.5" x14ac:dyDescent="0.25">
      <c r="A19" s="293"/>
      <c r="B19" s="64" t="s">
        <v>148</v>
      </c>
      <c r="C19" s="45" t="s">
        <v>150</v>
      </c>
      <c r="D19" s="48" t="s">
        <v>154</v>
      </c>
      <c r="E19" s="21" t="s">
        <v>171</v>
      </c>
      <c r="F19" s="23" t="s">
        <v>113</v>
      </c>
      <c r="G19" s="65" t="s">
        <v>103</v>
      </c>
    </row>
    <row r="20" spans="1:7" ht="76.900000000000006" customHeight="1" x14ac:dyDescent="0.25">
      <c r="A20" s="293"/>
      <c r="B20" s="64" t="s">
        <v>136</v>
      </c>
      <c r="C20" s="45" t="s">
        <v>151</v>
      </c>
      <c r="D20" s="45" t="s">
        <v>152</v>
      </c>
      <c r="E20" s="45" t="s">
        <v>153</v>
      </c>
      <c r="F20" s="23" t="s">
        <v>113</v>
      </c>
      <c r="G20" s="65" t="s">
        <v>103</v>
      </c>
    </row>
    <row r="21" spans="1:7" ht="70.150000000000006" customHeight="1" thickBot="1" x14ac:dyDescent="0.3">
      <c r="A21" s="294"/>
      <c r="B21" s="67" t="s">
        <v>137</v>
      </c>
      <c r="C21" s="49" t="s">
        <v>185</v>
      </c>
      <c r="D21" s="43" t="s">
        <v>172</v>
      </c>
      <c r="E21" s="43" t="s">
        <v>173</v>
      </c>
      <c r="F21" s="44" t="s">
        <v>113</v>
      </c>
      <c r="G21" s="68" t="s">
        <v>103</v>
      </c>
    </row>
    <row r="22" spans="1:7" ht="32.25" customHeight="1" x14ac:dyDescent="0.25">
      <c r="A22" s="295" t="s">
        <v>89</v>
      </c>
      <c r="B22" s="295"/>
      <c r="C22" s="295"/>
      <c r="D22" s="295"/>
      <c r="E22" s="297" t="s">
        <v>53</v>
      </c>
      <c r="F22" s="298"/>
      <c r="G22" s="299"/>
    </row>
    <row r="23" spans="1:7" x14ac:dyDescent="0.25">
      <c r="A23" s="296"/>
      <c r="B23" s="296"/>
      <c r="C23" s="296"/>
      <c r="D23" s="296"/>
      <c r="E23" s="300"/>
      <c r="F23" s="301"/>
      <c r="G23" s="302"/>
    </row>
  </sheetData>
  <mergeCells count="11">
    <mergeCell ref="B4:E4"/>
    <mergeCell ref="A6:A13"/>
    <mergeCell ref="A14:A21"/>
    <mergeCell ref="A22:D23"/>
    <mergeCell ref="E22:G23"/>
    <mergeCell ref="B3:D3"/>
    <mergeCell ref="A1:A2"/>
    <mergeCell ref="B1:E1"/>
    <mergeCell ref="F1:F2"/>
    <mergeCell ref="G1:G2"/>
    <mergeCell ref="B2:E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showGridLines="0" topLeftCell="A18" zoomScale="85" zoomScaleNormal="85" zoomScalePageLayoutView="90" workbookViewId="0">
      <selection activeCell="C19" sqref="C19"/>
    </sheetView>
  </sheetViews>
  <sheetFormatPr baseColWidth="10" defaultRowHeight="15" x14ac:dyDescent="0.25"/>
  <cols>
    <col min="1" max="1" width="25.7109375" bestFit="1" customWidth="1"/>
    <col min="2" max="2" width="33.7109375" style="12" customWidth="1"/>
    <col min="3" max="3" width="40.85546875" customWidth="1"/>
    <col min="4" max="7" width="30.7109375" style="11" customWidth="1"/>
    <col min="8" max="8" width="18.140625" style="11" bestFit="1" customWidth="1"/>
  </cols>
  <sheetData>
    <row r="1" spans="1:8" ht="42" customHeight="1" x14ac:dyDescent="0.25">
      <c r="A1" s="281"/>
      <c r="B1" s="316" t="s">
        <v>62</v>
      </c>
      <c r="C1" s="317"/>
      <c r="D1" s="317"/>
      <c r="E1" s="318"/>
      <c r="F1" s="323" t="s">
        <v>41</v>
      </c>
      <c r="G1" s="324"/>
      <c r="H1" s="319" t="s">
        <v>42</v>
      </c>
    </row>
    <row r="2" spans="1:8" ht="25.5" customHeight="1" x14ac:dyDescent="0.25">
      <c r="A2" s="282"/>
      <c r="B2" s="246" t="s">
        <v>5</v>
      </c>
      <c r="C2" s="246"/>
      <c r="D2" s="246"/>
      <c r="E2" s="246"/>
      <c r="F2" s="325"/>
      <c r="G2" s="326"/>
      <c r="H2" s="320"/>
    </row>
    <row r="3" spans="1:8" ht="56.25" customHeight="1" x14ac:dyDescent="0.25">
      <c r="A3" s="321" t="str">
        <f>+'FORMATO PAE'!A3</f>
        <v>FECHA DE PRESENTACION AL CMGRD/CDGRD PAE:
DIA: 2
MES: JULIO
AÑO: 2023</v>
      </c>
      <c r="B3" s="321"/>
      <c r="C3" s="322" t="s">
        <v>61</v>
      </c>
      <c r="D3" s="322"/>
      <c r="E3" s="322"/>
      <c r="F3" s="322"/>
      <c r="G3" s="322"/>
      <c r="H3" s="322"/>
    </row>
    <row r="4" spans="1:8" ht="20.25" x14ac:dyDescent="0.25">
      <c r="A4" s="310" t="s">
        <v>44</v>
      </c>
      <c r="B4" s="308" t="s">
        <v>45</v>
      </c>
      <c r="C4" s="308" t="s">
        <v>47</v>
      </c>
      <c r="D4" s="305" t="s">
        <v>60</v>
      </c>
      <c r="E4" s="306"/>
      <c r="F4" s="306"/>
      <c r="G4" s="306"/>
      <c r="H4" s="307"/>
    </row>
    <row r="5" spans="1:8" ht="17.25" thickBot="1" x14ac:dyDescent="0.3">
      <c r="A5" s="311"/>
      <c r="B5" s="309"/>
      <c r="C5" s="309"/>
      <c r="D5" s="72" t="s">
        <v>59</v>
      </c>
      <c r="E5" s="72" t="s">
        <v>58</v>
      </c>
      <c r="F5" s="73" t="s">
        <v>57</v>
      </c>
      <c r="G5" s="73" t="s">
        <v>56</v>
      </c>
      <c r="H5" s="74" t="s">
        <v>54</v>
      </c>
    </row>
    <row r="6" spans="1:8" ht="27" customHeight="1" x14ac:dyDescent="0.25">
      <c r="A6" s="312" t="s">
        <v>55</v>
      </c>
      <c r="B6" s="69" t="str">
        <f>+'FORMATO PAE'!B6</f>
        <v>Accesibilidad y transporte</v>
      </c>
      <c r="C6" s="84" t="str">
        <f>+'FORMATO PAE'!D6</f>
        <v>Rehabilitación de XXX vias afectadas (XXX primarias, XXX secundarias y XXX terciarias)</v>
      </c>
      <c r="D6" s="75" t="s">
        <v>176</v>
      </c>
      <c r="E6" s="75" t="s">
        <v>176</v>
      </c>
      <c r="F6" s="75" t="s">
        <v>176</v>
      </c>
      <c r="G6" s="76"/>
      <c r="H6" s="77">
        <f>+SUM(D6:G6)</f>
        <v>0</v>
      </c>
    </row>
    <row r="7" spans="1:8" ht="27" customHeight="1" x14ac:dyDescent="0.25">
      <c r="A7" s="313"/>
      <c r="B7" s="70" t="str">
        <f>+'FORMATO PAE'!B7</f>
        <v>Infraestructura Pública</v>
      </c>
      <c r="C7" s="26" t="str">
        <f>+'FORMATO PAE'!D7</f>
        <v>Rehabilitación de XXX infraestructura publicas</v>
      </c>
      <c r="D7" s="78" t="s">
        <v>176</v>
      </c>
      <c r="E7" s="78" t="s">
        <v>176</v>
      </c>
      <c r="F7" s="78" t="s">
        <v>176</v>
      </c>
      <c r="G7" s="78" t="s">
        <v>176</v>
      </c>
      <c r="H7" s="77">
        <f t="shared" ref="H7:H21" si="0">+SUM(D7:G7)</f>
        <v>0</v>
      </c>
    </row>
    <row r="8" spans="1:8" ht="27" customHeight="1" x14ac:dyDescent="0.25">
      <c r="A8" s="313"/>
      <c r="B8" s="70" t="str">
        <f>+'FORMATO PAE'!B8</f>
        <v>Salud y Protección Social</v>
      </c>
      <c r="C8" s="26" t="str">
        <f>+'FORMATO PAE'!D8</f>
        <v>Rehabilitación de XXX infraestructura de salud</v>
      </c>
      <c r="D8" s="78" t="s">
        <v>176</v>
      </c>
      <c r="E8" s="78" t="s">
        <v>176</v>
      </c>
      <c r="F8" s="78" t="s">
        <v>176</v>
      </c>
      <c r="G8" s="78" t="s">
        <v>176</v>
      </c>
      <c r="H8" s="77">
        <f t="shared" si="0"/>
        <v>0</v>
      </c>
    </row>
    <row r="9" spans="1:8" ht="27" customHeight="1" x14ac:dyDescent="0.25">
      <c r="A9" s="313"/>
      <c r="B9" s="70" t="str">
        <f>+'FORMATO PAE'!B9</f>
        <v>Servicios Públicos 
(Agua, Saneamiento, Energía, Gas)</v>
      </c>
      <c r="C9" s="26" t="str">
        <f>+'FORMATO PAE'!D9</f>
        <v xml:space="preserve">Restablecimiento de redes de gas, energia y Saneamiento basico afectadas </v>
      </c>
      <c r="D9" s="78" t="s">
        <v>176</v>
      </c>
      <c r="E9" s="78" t="s">
        <v>176</v>
      </c>
      <c r="F9" s="78" t="s">
        <v>176</v>
      </c>
      <c r="G9" s="78" t="s">
        <v>176</v>
      </c>
      <c r="H9" s="77">
        <f t="shared" si="0"/>
        <v>0</v>
      </c>
    </row>
    <row r="10" spans="1:8" ht="27" customHeight="1" x14ac:dyDescent="0.25">
      <c r="A10" s="313"/>
      <c r="B10" s="70" t="str">
        <f>+'FORMATO PAE'!B10</f>
        <v>Educación</v>
      </c>
      <c r="C10" s="26" t="str">
        <f>+'FORMATO PAE'!D10</f>
        <v>Rehabilitación de XXX instituciones educativas</v>
      </c>
      <c r="D10" s="78" t="s">
        <v>176</v>
      </c>
      <c r="E10" s="78" t="s">
        <v>176</v>
      </c>
      <c r="F10" s="78" t="s">
        <v>176</v>
      </c>
      <c r="G10" s="78" t="s">
        <v>176</v>
      </c>
      <c r="H10" s="77">
        <f t="shared" si="0"/>
        <v>0</v>
      </c>
    </row>
    <row r="11" spans="1:8" ht="27" customHeight="1" x14ac:dyDescent="0.25">
      <c r="A11" s="313"/>
      <c r="B11" s="70" t="str">
        <f>+'FORMATO PAE'!B11</f>
        <v>Vivienda y Territorio</v>
      </c>
      <c r="C11" s="26" t="str">
        <f>+'FORMATO PAE'!D11</f>
        <v>Entrega de kit de _______ subsidios de arriendo temporal a las familias presentes en las viviendas afectadas</v>
      </c>
      <c r="D11" s="78" t="s">
        <v>176</v>
      </c>
      <c r="E11" s="78" t="s">
        <v>176</v>
      </c>
      <c r="F11" s="78" t="s">
        <v>176</v>
      </c>
      <c r="G11" s="78" t="s">
        <v>176</v>
      </c>
      <c r="H11" s="77">
        <f t="shared" si="0"/>
        <v>0</v>
      </c>
    </row>
    <row r="12" spans="1:8" ht="27" customHeight="1" x14ac:dyDescent="0.25">
      <c r="A12" s="313"/>
      <c r="B12" s="70" t="str">
        <f>+'FORMATO PAE'!B12</f>
        <v>Tecnologias de la Información y Comunicaciones</v>
      </c>
      <c r="C12" s="26" t="str">
        <f>+'FORMATO PAE'!D12</f>
        <v>Rehabilitación de XXX infraestructura comunicaciones</v>
      </c>
      <c r="D12" s="78" t="s">
        <v>176</v>
      </c>
      <c r="E12" s="78" t="s">
        <v>176</v>
      </c>
      <c r="F12" s="78" t="s">
        <v>176</v>
      </c>
      <c r="G12" s="78" t="s">
        <v>176</v>
      </c>
      <c r="H12" s="77">
        <f t="shared" si="0"/>
        <v>0</v>
      </c>
    </row>
    <row r="13" spans="1:8" ht="27" customHeight="1" thickBot="1" x14ac:dyDescent="0.3">
      <c r="A13" s="313"/>
      <c r="B13" s="86" t="str">
        <f>+'FORMATO PAE'!B13</f>
        <v>Seguridad y Convivencia</v>
      </c>
      <c r="C13" s="87" t="str">
        <f>+'FORMATO PAE'!D13</f>
        <v>Rehabilitación de XXX infraestructura de Seguridad</v>
      </c>
      <c r="D13" s="88" t="s">
        <v>176</v>
      </c>
      <c r="E13" s="88" t="s">
        <v>176</v>
      </c>
      <c r="F13" s="88" t="s">
        <v>176</v>
      </c>
      <c r="G13" s="88" t="s">
        <v>176</v>
      </c>
      <c r="H13" s="77">
        <f t="shared" si="0"/>
        <v>0</v>
      </c>
    </row>
    <row r="14" spans="1:8" ht="42.6" customHeight="1" x14ac:dyDescent="0.25">
      <c r="A14" s="314" t="s">
        <v>52</v>
      </c>
      <c r="B14" s="69" t="str">
        <f>+'FORMATO PAE'!B14</f>
        <v>Desarrollo sostenible y Medio Ambiente</v>
      </c>
      <c r="C14" s="84" t="str">
        <f>+'FORMATO PAE'!D14</f>
        <v>Apoyo para la repacación de XXX ha de areas de interes ambiental afecatdos por la temporada de lluvias</v>
      </c>
      <c r="D14" s="75" t="s">
        <v>176</v>
      </c>
      <c r="E14" s="75" t="s">
        <v>176</v>
      </c>
      <c r="F14" s="75" t="s">
        <v>176</v>
      </c>
      <c r="G14" s="76" t="s">
        <v>176</v>
      </c>
      <c r="H14" s="77">
        <f t="shared" si="0"/>
        <v>0</v>
      </c>
    </row>
    <row r="15" spans="1:8" ht="42.6" customHeight="1" x14ac:dyDescent="0.25">
      <c r="A15" s="315"/>
      <c r="B15" s="70" t="str">
        <f>+'FORMATO PAE'!B15</f>
        <v>Agropecuario</v>
      </c>
      <c r="C15" s="26" t="str">
        <f>+'FORMATO PAE'!D15</f>
        <v>Apoyo para la repacación de XXX miembros del sector agropecuario afectados por la temporada de lluvias</v>
      </c>
      <c r="D15" s="78" t="s">
        <v>176</v>
      </c>
      <c r="E15" s="78" t="s">
        <v>176</v>
      </c>
      <c r="F15" s="78" t="s">
        <v>176</v>
      </c>
      <c r="G15" s="79" t="s">
        <v>176</v>
      </c>
      <c r="H15" s="77">
        <f t="shared" si="0"/>
        <v>0</v>
      </c>
    </row>
    <row r="16" spans="1:8" ht="42.6" customHeight="1" x14ac:dyDescent="0.25">
      <c r="A16" s="315"/>
      <c r="B16" s="70" t="str">
        <f>+'FORMATO PAE'!B16</f>
        <v>Comercio, Industria y Turismo</v>
      </c>
      <c r="C16" s="26" t="str">
        <f>+'FORMATO PAE'!D16</f>
        <v>Apoyo para la repacación de XXX miembros del sector de Comercio, Industria y Turismo afecatdos en sus medios de vida y trabajo</v>
      </c>
      <c r="D16" s="78" t="s">
        <v>176</v>
      </c>
      <c r="E16" s="78" t="s">
        <v>176</v>
      </c>
      <c r="F16" s="78" t="s">
        <v>176</v>
      </c>
      <c r="G16" s="79" t="s">
        <v>176</v>
      </c>
      <c r="H16" s="77">
        <f t="shared" si="0"/>
        <v>0</v>
      </c>
    </row>
    <row r="17" spans="1:8" ht="42.6" customHeight="1" x14ac:dyDescent="0.25">
      <c r="A17" s="315"/>
      <c r="B17" s="70" t="str">
        <f>+'FORMATO PAE'!B17</f>
        <v>Medios de Vida y Trabajo</v>
      </c>
      <c r="C17" s="26" t="str">
        <f>+'FORMATO PAE'!D17</f>
        <v>Apoyo para la repacación de XXX  habitantes afecatdos en sus medios de vida y trabajo</v>
      </c>
      <c r="D17" s="78" t="s">
        <v>176</v>
      </c>
      <c r="E17" s="78" t="s">
        <v>176</v>
      </c>
      <c r="F17" s="78" t="s">
        <v>176</v>
      </c>
      <c r="G17" s="79" t="s">
        <v>176</v>
      </c>
      <c r="H17" s="77">
        <f t="shared" si="0"/>
        <v>0</v>
      </c>
    </row>
    <row r="18" spans="1:8" ht="42.6" customHeight="1" x14ac:dyDescent="0.25">
      <c r="A18" s="315"/>
      <c r="B18" s="70" t="str">
        <f>+'FORMATO PAE'!B18</f>
        <v xml:space="preserve">Mitigación Del Riesgo </v>
      </c>
      <c r="C18" s="26" t="str">
        <f>+'FORMATO PAE'!D18</f>
        <v>XXXX Acciones de Recuperación, de mitigación de riesgo y/o Atención emergencias que se presenten en el Magdalena (proyectos presentados a la UNGRD</v>
      </c>
      <c r="D18" s="78" t="s">
        <v>176</v>
      </c>
      <c r="E18" s="78" t="s">
        <v>176</v>
      </c>
      <c r="F18" s="78" t="s">
        <v>176</v>
      </c>
      <c r="G18" s="79" t="s">
        <v>176</v>
      </c>
      <c r="H18" s="77">
        <f t="shared" si="0"/>
        <v>0</v>
      </c>
    </row>
    <row r="19" spans="1:8" ht="247.5" x14ac:dyDescent="0.25">
      <c r="A19" s="315"/>
      <c r="B19" s="70" t="str">
        <f>+'FORMATO PAE'!B19</f>
        <v xml:space="preserve">Gestión de la Información </v>
      </c>
      <c r="C19" s="26" t="str">
        <f>+'FORMATO PAE'!D19</f>
        <v xml:space="preserve">Construcción de información cartográfica para visualización en la plataforma web diseñada para este fin, con la intención de:
1-	Visualización de mapa online donde se especifique puntos donde se materializan escenarios de riesgo. 
2-	Construcción de sistema de indicadores para valoración de las afectaciones producidas por la materialización de escenarios de riesgo.
3-	Construcción de sistema de base de datos donde se documenta y compila las afectaciones generadas producto de la materialización de escenarios de riesgo
</v>
      </c>
      <c r="D19" s="78"/>
      <c r="E19" s="78">
        <f>+'Elementos Recuperación'!F8</f>
        <v>97000000</v>
      </c>
      <c r="F19" s="78"/>
      <c r="G19" s="79"/>
      <c r="H19" s="77">
        <f t="shared" si="0"/>
        <v>97000000</v>
      </c>
    </row>
    <row r="20" spans="1:8" ht="42.6" customHeight="1" x14ac:dyDescent="0.25">
      <c r="A20" s="315"/>
      <c r="B20" s="70" t="str">
        <f>+'FORMATO PAE'!B20</f>
        <v>Planeación</v>
      </c>
      <c r="C20" s="26" t="str">
        <f>+'FORMATO PAE'!D20</f>
        <v>Establecer un convenio interadministrativo con el IDEAM para poner en funcionamiento el SAT del Departamento del Magdalena e ingreso a la plataforma operativa</v>
      </c>
      <c r="D20" s="78"/>
      <c r="E20" s="78">
        <v>250000000</v>
      </c>
      <c r="F20" s="78"/>
      <c r="G20" s="79"/>
      <c r="H20" s="77">
        <f t="shared" si="0"/>
        <v>250000000</v>
      </c>
    </row>
    <row r="21" spans="1:8" ht="42.6" customHeight="1" thickBot="1" x14ac:dyDescent="0.3">
      <c r="A21" s="315"/>
      <c r="B21" s="71" t="str">
        <f>+'FORMATO PAE'!B21</f>
        <v>LOGISTICA DE SOPORTE OPERACIONAL</v>
      </c>
      <c r="C21" s="85" t="str">
        <f>+'FORMATO PAE'!D21</f>
        <v>Adquisición de equipos para acciones de monitoreo y seguimiento (Elementos de computación, GPS, radios)</v>
      </c>
      <c r="D21" s="80"/>
      <c r="E21" s="80">
        <v>32000000</v>
      </c>
      <c r="F21" s="80"/>
      <c r="G21" s="81"/>
      <c r="H21" s="77">
        <f t="shared" si="0"/>
        <v>32000000</v>
      </c>
    </row>
    <row r="22" spans="1:8" ht="15.75" x14ac:dyDescent="0.25">
      <c r="A22" s="303" t="s">
        <v>54</v>
      </c>
      <c r="B22" s="304"/>
      <c r="C22" s="304"/>
      <c r="D22" s="82">
        <f>SUM(D6:D21)</f>
        <v>0</v>
      </c>
      <c r="E22" s="82">
        <f>SUM(E6:E21)</f>
        <v>379000000</v>
      </c>
      <c r="F22" s="82">
        <f>SUM(F6:F21)</f>
        <v>0</v>
      </c>
      <c r="G22" s="82">
        <f>SUM(G6:G21)</f>
        <v>0</v>
      </c>
      <c r="H22" s="83">
        <f>SUM(H6:H21)</f>
        <v>379000000</v>
      </c>
    </row>
  </sheetData>
  <mergeCells count="14">
    <mergeCell ref="A1:A2"/>
    <mergeCell ref="B1:E1"/>
    <mergeCell ref="H1:H2"/>
    <mergeCell ref="B2:E2"/>
    <mergeCell ref="A3:B3"/>
    <mergeCell ref="C3:H3"/>
    <mergeCell ref="F1:G2"/>
    <mergeCell ref="A22:C22"/>
    <mergeCell ref="D4:H4"/>
    <mergeCell ref="C4:C5"/>
    <mergeCell ref="B4:B5"/>
    <mergeCell ref="A4:A5"/>
    <mergeCell ref="A6:A13"/>
    <mergeCell ref="A14:A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2"/>
  <sheetViews>
    <sheetView showGridLines="0" topLeftCell="A7" zoomScale="65" zoomScaleNormal="65" zoomScalePageLayoutView="70" workbookViewId="0">
      <selection activeCell="P15" sqref="P15:T19"/>
    </sheetView>
  </sheetViews>
  <sheetFormatPr baseColWidth="10" defaultRowHeight="15" x14ac:dyDescent="0.25"/>
  <cols>
    <col min="1" max="1" width="39.5703125" customWidth="1"/>
    <col min="2" max="2" width="45.140625" customWidth="1"/>
    <col min="3" max="3" width="49.7109375" bestFit="1" customWidth="1"/>
    <col min="4" max="27" width="7.7109375" customWidth="1"/>
  </cols>
  <sheetData>
    <row r="1" spans="1:27" ht="38.25" customHeight="1" x14ac:dyDescent="0.25">
      <c r="A1" s="335"/>
      <c r="B1" s="284" t="s">
        <v>62</v>
      </c>
      <c r="C1" s="284"/>
      <c r="D1" s="284"/>
      <c r="E1" s="284"/>
      <c r="F1" s="284"/>
      <c r="G1" s="284"/>
      <c r="H1" s="284"/>
      <c r="I1" s="284"/>
      <c r="J1" s="284"/>
      <c r="K1" s="284"/>
      <c r="L1" s="337" t="s">
        <v>41</v>
      </c>
      <c r="M1" s="337"/>
      <c r="N1" s="337"/>
      <c r="O1" s="337"/>
      <c r="P1" s="337"/>
      <c r="Q1" s="337"/>
      <c r="R1" s="337"/>
      <c r="S1" s="337"/>
      <c r="T1" s="337"/>
      <c r="U1" s="333" t="s">
        <v>42</v>
      </c>
      <c r="V1" s="333"/>
      <c r="W1" s="333"/>
      <c r="X1" s="333"/>
      <c r="Y1" s="333"/>
      <c r="Z1" s="333"/>
      <c r="AA1" s="333"/>
    </row>
    <row r="2" spans="1:27" ht="79.5" customHeight="1" x14ac:dyDescent="0.25">
      <c r="A2" s="335"/>
      <c r="B2" s="246" t="s">
        <v>5</v>
      </c>
      <c r="C2" s="246"/>
      <c r="D2" s="246"/>
      <c r="E2" s="246"/>
      <c r="F2" s="246"/>
      <c r="G2" s="246"/>
      <c r="H2" s="246"/>
      <c r="I2" s="246"/>
      <c r="J2" s="246"/>
      <c r="K2" s="246"/>
      <c r="L2" s="337"/>
      <c r="M2" s="337"/>
      <c r="N2" s="337"/>
      <c r="O2" s="337"/>
      <c r="P2" s="337"/>
      <c r="Q2" s="337"/>
      <c r="R2" s="337"/>
      <c r="S2" s="337"/>
      <c r="T2" s="337"/>
      <c r="U2" s="333"/>
      <c r="V2" s="333"/>
      <c r="W2" s="333"/>
      <c r="X2" s="333"/>
      <c r="Y2" s="333"/>
      <c r="Z2" s="333"/>
      <c r="AA2" s="333"/>
    </row>
    <row r="3" spans="1:27" s="13" customFormat="1" ht="122.25" customHeight="1" x14ac:dyDescent="0.25">
      <c r="A3" s="336" t="str">
        <f>+'FORMATO PAE'!A3</f>
        <v>FECHA DE PRESENTACION AL CMGRD/CDGRD PAE:
DIA: 2
MES: JULIO
AÑO: 2023</v>
      </c>
      <c r="B3" s="336"/>
      <c r="C3" s="334" t="s">
        <v>61</v>
      </c>
      <c r="D3" s="334"/>
      <c r="E3" s="334"/>
      <c r="F3" s="334"/>
      <c r="G3" s="334"/>
      <c r="H3" s="334"/>
      <c r="I3" s="334"/>
      <c r="J3" s="334"/>
      <c r="K3" s="334"/>
      <c r="L3" s="334"/>
      <c r="M3" s="334"/>
      <c r="N3" s="334"/>
      <c r="O3" s="334"/>
      <c r="P3" s="334"/>
      <c r="Q3" s="334"/>
      <c r="R3" s="334"/>
      <c r="S3" s="334"/>
      <c r="T3" s="334"/>
      <c r="U3" s="334"/>
      <c r="V3" s="334"/>
      <c r="W3" s="334"/>
      <c r="X3" s="334"/>
      <c r="Y3" s="334"/>
      <c r="Z3" s="334"/>
      <c r="AA3" s="334"/>
    </row>
    <row r="4" spans="1:27" ht="16.5" x14ac:dyDescent="0.25">
      <c r="A4" s="322" t="s">
        <v>44</v>
      </c>
      <c r="B4" s="334" t="s">
        <v>45</v>
      </c>
      <c r="C4" s="334" t="s">
        <v>47</v>
      </c>
      <c r="D4" s="327" t="s">
        <v>69</v>
      </c>
      <c r="E4" s="327"/>
      <c r="F4" s="327"/>
      <c r="G4" s="327"/>
      <c r="H4" s="327"/>
      <c r="I4" s="327"/>
      <c r="J4" s="327"/>
      <c r="K4" s="327"/>
      <c r="L4" s="327"/>
      <c r="M4" s="327"/>
      <c r="N4" s="327"/>
      <c r="O4" s="327"/>
      <c r="P4" s="327"/>
      <c r="Q4" s="327"/>
      <c r="R4" s="327"/>
      <c r="S4" s="327"/>
      <c r="T4" s="327"/>
      <c r="U4" s="327"/>
      <c r="V4" s="327"/>
      <c r="W4" s="327"/>
      <c r="X4" s="327"/>
      <c r="Y4" s="327"/>
      <c r="Z4" s="327"/>
      <c r="AA4" s="327"/>
    </row>
    <row r="5" spans="1:27" ht="15" customHeight="1" x14ac:dyDescent="0.25">
      <c r="A5" s="322"/>
      <c r="B5" s="334"/>
      <c r="C5" s="334"/>
      <c r="D5" s="327" t="s">
        <v>68</v>
      </c>
      <c r="E5" s="327"/>
      <c r="F5" s="327"/>
      <c r="G5" s="327"/>
      <c r="H5" s="338" t="s">
        <v>67</v>
      </c>
      <c r="I5" s="338"/>
      <c r="J5" s="338"/>
      <c r="K5" s="338"/>
      <c r="L5" s="329" t="s">
        <v>66</v>
      </c>
      <c r="M5" s="330"/>
      <c r="N5" s="330"/>
      <c r="O5" s="331"/>
      <c r="P5" s="338" t="s">
        <v>65</v>
      </c>
      <c r="Q5" s="338"/>
      <c r="R5" s="338"/>
      <c r="S5" s="338"/>
      <c r="T5" s="327" t="s">
        <v>64</v>
      </c>
      <c r="U5" s="327"/>
      <c r="V5" s="327"/>
      <c r="W5" s="327"/>
      <c r="X5" s="338" t="s">
        <v>63</v>
      </c>
      <c r="Y5" s="338"/>
      <c r="Z5" s="338"/>
      <c r="AA5" s="338"/>
    </row>
    <row r="6" spans="1:27" ht="16.5" x14ac:dyDescent="0.25">
      <c r="A6" s="322"/>
      <c r="B6" s="334"/>
      <c r="C6" s="334"/>
      <c r="D6" s="89">
        <v>1</v>
      </c>
      <c r="E6" s="89">
        <v>2</v>
      </c>
      <c r="F6" s="89">
        <v>3</v>
      </c>
      <c r="G6" s="89">
        <v>4</v>
      </c>
      <c r="H6" s="90">
        <v>1</v>
      </c>
      <c r="I6" s="90">
        <v>2</v>
      </c>
      <c r="J6" s="90">
        <v>3</v>
      </c>
      <c r="K6" s="90">
        <v>4</v>
      </c>
      <c r="L6" s="91">
        <v>1</v>
      </c>
      <c r="M6" s="91">
        <v>2</v>
      </c>
      <c r="N6" s="91">
        <v>3</v>
      </c>
      <c r="O6" s="91">
        <v>4</v>
      </c>
      <c r="P6" s="92">
        <v>1</v>
      </c>
      <c r="Q6" s="92">
        <v>2</v>
      </c>
      <c r="R6" s="92">
        <v>3</v>
      </c>
      <c r="S6" s="92">
        <v>4</v>
      </c>
      <c r="T6" s="89">
        <v>1</v>
      </c>
      <c r="U6" s="89">
        <v>2</v>
      </c>
      <c r="V6" s="89">
        <v>3</v>
      </c>
      <c r="W6" s="89">
        <v>4</v>
      </c>
      <c r="X6" s="90">
        <v>1</v>
      </c>
      <c r="Y6" s="90">
        <v>2</v>
      </c>
      <c r="Z6" s="90">
        <v>3</v>
      </c>
      <c r="AA6" s="90">
        <v>4</v>
      </c>
    </row>
    <row r="7" spans="1:27" ht="33" x14ac:dyDescent="0.25">
      <c r="A7" s="328" t="s">
        <v>55</v>
      </c>
      <c r="B7" s="27" t="str">
        <f>+'PAE PRESUPUESTO'!B6</f>
        <v>Accesibilidad y transporte</v>
      </c>
      <c r="C7" s="26" t="str">
        <f>+'PAE PRESUPUESTO'!C6</f>
        <v>Rehabilitación de XXX vias afectadas (XXX primarias, XXX secundarias y XXX terciarias)</v>
      </c>
      <c r="D7" s="97"/>
      <c r="E7" s="97"/>
      <c r="F7" s="97"/>
      <c r="G7" s="97"/>
      <c r="H7" s="97"/>
      <c r="I7" s="97"/>
      <c r="J7" s="97"/>
      <c r="K7" s="98"/>
      <c r="L7" s="97"/>
      <c r="M7" s="97"/>
      <c r="N7" s="97"/>
      <c r="O7" s="97"/>
      <c r="P7" s="97"/>
      <c r="Q7" s="97"/>
      <c r="R7" s="97"/>
      <c r="S7" s="98"/>
      <c r="T7" s="93"/>
      <c r="U7" s="93"/>
      <c r="V7" s="93"/>
      <c r="W7" s="93"/>
      <c r="X7" s="93"/>
      <c r="Y7" s="93"/>
      <c r="Z7" s="93"/>
      <c r="AA7" s="93"/>
    </row>
    <row r="8" spans="1:27" ht="16.5" x14ac:dyDescent="0.25">
      <c r="A8" s="328"/>
      <c r="B8" s="27" t="str">
        <f>+'PAE PRESUPUESTO'!B7</f>
        <v>Infraestructura Pública</v>
      </c>
      <c r="C8" s="26" t="str">
        <f>+'PAE PRESUPUESTO'!C7</f>
        <v>Rehabilitación de XXX infraestructura publicas</v>
      </c>
      <c r="D8" s="97"/>
      <c r="E8" s="97"/>
      <c r="F8" s="97"/>
      <c r="G8" s="97"/>
      <c r="H8" s="97"/>
      <c r="I8" s="97"/>
      <c r="J8" s="97"/>
      <c r="K8" s="98"/>
      <c r="L8" s="97"/>
      <c r="M8" s="97"/>
      <c r="N8" s="97"/>
      <c r="O8" s="97"/>
      <c r="P8" s="97"/>
      <c r="Q8" s="97"/>
      <c r="R8" s="97"/>
      <c r="S8" s="98"/>
      <c r="T8" s="93"/>
      <c r="U8" s="93"/>
      <c r="V8" s="93"/>
      <c r="W8" s="93"/>
      <c r="X8" s="93"/>
      <c r="Y8" s="93"/>
      <c r="Z8" s="93"/>
      <c r="AA8" s="93"/>
    </row>
    <row r="9" spans="1:27" ht="16.5" x14ac:dyDescent="0.25">
      <c r="A9" s="328"/>
      <c r="B9" s="27" t="str">
        <f>+'PAE PRESUPUESTO'!B8</f>
        <v>Salud y Protección Social</v>
      </c>
      <c r="C9" s="26" t="str">
        <f>+'PAE PRESUPUESTO'!C8</f>
        <v>Rehabilitación de XXX infraestructura de salud</v>
      </c>
      <c r="D9" s="97"/>
      <c r="E9" s="97"/>
      <c r="F9" s="97"/>
      <c r="G9" s="97"/>
      <c r="H9" s="97"/>
      <c r="I9" s="97"/>
      <c r="J9" s="97"/>
      <c r="K9" s="98"/>
      <c r="L9" s="97"/>
      <c r="M9" s="97"/>
      <c r="N9" s="97"/>
      <c r="O9" s="97"/>
      <c r="P9" s="97"/>
      <c r="Q9" s="97"/>
      <c r="R9" s="97"/>
      <c r="S9" s="98"/>
      <c r="T9" s="93"/>
      <c r="U9" s="93"/>
      <c r="V9" s="93"/>
      <c r="W9" s="93"/>
      <c r="X9" s="93"/>
      <c r="Y9" s="93"/>
      <c r="Z9" s="93"/>
      <c r="AA9" s="93"/>
    </row>
    <row r="10" spans="1:27" ht="33" x14ac:dyDescent="0.25">
      <c r="A10" s="328"/>
      <c r="B10" s="27" t="str">
        <f>+'PAE PRESUPUESTO'!B9</f>
        <v>Servicios Públicos 
(Agua, Saneamiento, Energía, Gas)</v>
      </c>
      <c r="C10" s="26" t="str">
        <f>+'PAE PRESUPUESTO'!C9</f>
        <v xml:space="preserve">Restablecimiento de redes de gas, energia y Saneamiento basico afectadas </v>
      </c>
      <c r="D10" s="97"/>
      <c r="E10" s="97"/>
      <c r="F10" s="97"/>
      <c r="G10" s="97"/>
      <c r="H10" s="97"/>
      <c r="I10" s="97"/>
      <c r="J10" s="97"/>
      <c r="K10" s="98"/>
      <c r="L10" s="97"/>
      <c r="M10" s="97"/>
      <c r="N10" s="97"/>
      <c r="O10" s="97"/>
      <c r="P10" s="97"/>
      <c r="Q10" s="97"/>
      <c r="R10" s="97"/>
      <c r="S10" s="98"/>
      <c r="T10" s="93"/>
      <c r="U10" s="93"/>
      <c r="V10" s="93"/>
      <c r="W10" s="93"/>
      <c r="X10" s="93"/>
      <c r="Y10" s="93"/>
      <c r="Z10" s="93"/>
      <c r="AA10" s="93"/>
    </row>
    <row r="11" spans="1:27" ht="16.5" x14ac:dyDescent="0.25">
      <c r="A11" s="328"/>
      <c r="B11" s="27" t="str">
        <f>+'PAE PRESUPUESTO'!B10</f>
        <v>Educación</v>
      </c>
      <c r="C11" s="26" t="str">
        <f>+'PAE PRESUPUESTO'!C10</f>
        <v>Rehabilitación de XXX instituciones educativas</v>
      </c>
      <c r="D11" s="97"/>
      <c r="E11" s="97"/>
      <c r="F11" s="97"/>
      <c r="G11" s="97"/>
      <c r="H11" s="97"/>
      <c r="I11" s="97"/>
      <c r="J11" s="97"/>
      <c r="K11" s="98"/>
      <c r="L11" s="97"/>
      <c r="M11" s="97"/>
      <c r="N11" s="97"/>
      <c r="O11" s="97"/>
      <c r="P11" s="97"/>
      <c r="Q11" s="97"/>
      <c r="R11" s="97"/>
      <c r="S11" s="98"/>
      <c r="T11" s="93"/>
      <c r="U11" s="93"/>
      <c r="V11" s="93"/>
      <c r="W11" s="93"/>
      <c r="X11" s="93"/>
      <c r="Y11" s="93"/>
      <c r="Z11" s="93"/>
      <c r="AA11" s="93"/>
    </row>
    <row r="12" spans="1:27" ht="33" x14ac:dyDescent="0.25">
      <c r="A12" s="328"/>
      <c r="B12" s="27" t="str">
        <f>+'PAE PRESUPUESTO'!B11</f>
        <v>Vivienda y Territorio</v>
      </c>
      <c r="C12" s="26" t="str">
        <f>+'PAE PRESUPUESTO'!C11</f>
        <v>Entrega de kit de _______ subsidios de arriendo temporal a las familias presentes en las viviendas afectadas</v>
      </c>
      <c r="D12" s="97"/>
      <c r="E12" s="97"/>
      <c r="F12" s="97"/>
      <c r="G12" s="97"/>
      <c r="H12" s="97"/>
      <c r="I12" s="97"/>
      <c r="J12" s="97"/>
      <c r="K12" s="98"/>
      <c r="L12" s="97"/>
      <c r="M12" s="97"/>
      <c r="N12" s="97"/>
      <c r="O12" s="97"/>
      <c r="P12" s="97"/>
      <c r="Q12" s="97"/>
      <c r="R12" s="97"/>
      <c r="S12" s="98"/>
      <c r="T12" s="93"/>
      <c r="U12" s="93"/>
      <c r="V12" s="93"/>
      <c r="W12" s="93"/>
      <c r="X12" s="93"/>
      <c r="Y12" s="93"/>
      <c r="Z12" s="93"/>
      <c r="AA12" s="93"/>
    </row>
    <row r="13" spans="1:27" ht="28.9" customHeight="1" x14ac:dyDescent="0.25">
      <c r="A13" s="328"/>
      <c r="B13" s="27" t="str">
        <f>+'PAE PRESUPUESTO'!B12</f>
        <v>Tecnologias de la Información y Comunicaciones</v>
      </c>
      <c r="C13" s="26" t="str">
        <f>+'PAE PRESUPUESTO'!C12</f>
        <v>Rehabilitación de XXX infraestructura comunicaciones</v>
      </c>
      <c r="D13" s="97"/>
      <c r="E13" s="97"/>
      <c r="F13" s="97"/>
      <c r="G13" s="97"/>
      <c r="H13" s="97"/>
      <c r="I13" s="97"/>
      <c r="J13" s="97"/>
      <c r="K13" s="98"/>
      <c r="L13" s="97"/>
      <c r="M13" s="97"/>
      <c r="N13" s="97"/>
      <c r="O13" s="97"/>
      <c r="P13" s="97"/>
      <c r="Q13" s="97"/>
      <c r="R13" s="97"/>
      <c r="S13" s="98"/>
      <c r="T13" s="93"/>
      <c r="U13" s="93"/>
      <c r="V13" s="93"/>
      <c r="W13" s="93"/>
      <c r="X13" s="93"/>
      <c r="Y13" s="93"/>
      <c r="Z13" s="93"/>
      <c r="AA13" s="93"/>
    </row>
    <row r="14" spans="1:27" ht="16.5" x14ac:dyDescent="0.25">
      <c r="A14" s="328"/>
      <c r="B14" s="27" t="str">
        <f>+'PAE PRESUPUESTO'!B13</f>
        <v>Seguridad y Convivencia</v>
      </c>
      <c r="C14" s="26" t="str">
        <f>+'PAE PRESUPUESTO'!C13</f>
        <v>Rehabilitación de XXX infraestructura de Seguridad</v>
      </c>
      <c r="D14" s="97"/>
      <c r="E14" s="97"/>
      <c r="F14" s="97"/>
      <c r="G14" s="97"/>
      <c r="H14" s="97"/>
      <c r="I14" s="97"/>
      <c r="J14" s="97"/>
      <c r="K14" s="98"/>
      <c r="L14" s="97"/>
      <c r="M14" s="97"/>
      <c r="N14" s="97"/>
      <c r="O14" s="97"/>
      <c r="P14" s="97"/>
      <c r="Q14" s="97"/>
      <c r="R14" s="97"/>
      <c r="S14" s="98"/>
      <c r="T14" s="93"/>
      <c r="U14" s="93"/>
      <c r="V14" s="93"/>
      <c r="W14" s="93"/>
      <c r="X14" s="93"/>
      <c r="Y14" s="93"/>
      <c r="Z14" s="93"/>
      <c r="AA14" s="93"/>
    </row>
    <row r="15" spans="1:27" ht="33" x14ac:dyDescent="0.25">
      <c r="A15" s="332" t="s">
        <v>52</v>
      </c>
      <c r="B15" s="27" t="str">
        <f>+'PAE PRESUPUESTO'!B14</f>
        <v>Desarrollo sostenible y Medio Ambiente</v>
      </c>
      <c r="C15" s="26" t="str">
        <f>+'PAE PRESUPUESTO'!C14</f>
        <v>Apoyo para la repacación de XXX ha de areas de interes ambiental afecatdos por la temporada de lluvias</v>
      </c>
      <c r="D15" s="95"/>
      <c r="E15" s="95"/>
      <c r="F15" s="95"/>
      <c r="G15" s="95"/>
      <c r="H15" s="95"/>
      <c r="I15" s="95"/>
      <c r="J15" s="95"/>
      <c r="K15" s="96"/>
      <c r="L15" s="95"/>
      <c r="M15" s="95"/>
      <c r="N15" s="95"/>
      <c r="O15" s="95"/>
      <c r="P15" s="97"/>
      <c r="Q15" s="97"/>
      <c r="R15" s="97"/>
      <c r="S15" s="97"/>
      <c r="T15" s="97"/>
      <c r="U15" s="93"/>
      <c r="V15" s="93"/>
      <c r="W15" s="93"/>
      <c r="X15" s="93"/>
      <c r="Y15" s="93"/>
      <c r="Z15" s="93"/>
      <c r="AA15" s="93"/>
    </row>
    <row r="16" spans="1:27" ht="33" x14ac:dyDescent="0.25">
      <c r="A16" s="332"/>
      <c r="B16" s="27" t="str">
        <f>+'PAE PRESUPUESTO'!B15</f>
        <v>Agropecuario</v>
      </c>
      <c r="C16" s="26" t="str">
        <f>+'PAE PRESUPUESTO'!C15</f>
        <v>Apoyo para la repacación de XXX miembros del sector agropecuario afectados por la temporada de lluvias</v>
      </c>
      <c r="D16" s="95"/>
      <c r="E16" s="95"/>
      <c r="F16" s="95"/>
      <c r="G16" s="95"/>
      <c r="H16" s="95"/>
      <c r="I16" s="95"/>
      <c r="J16" s="95"/>
      <c r="K16" s="96"/>
      <c r="L16" s="95"/>
      <c r="M16" s="95"/>
      <c r="N16" s="95"/>
      <c r="O16" s="95"/>
      <c r="P16" s="97"/>
      <c r="Q16" s="97"/>
      <c r="R16" s="97"/>
      <c r="S16" s="97"/>
      <c r="T16" s="97"/>
      <c r="U16" s="93"/>
      <c r="V16" s="93"/>
      <c r="W16" s="93"/>
      <c r="X16" s="93"/>
      <c r="Y16" s="93"/>
      <c r="Z16" s="93"/>
      <c r="AA16" s="93"/>
    </row>
    <row r="17" spans="1:27" ht="49.5" x14ac:dyDescent="0.25">
      <c r="A17" s="332"/>
      <c r="B17" s="27" t="str">
        <f>+'PAE PRESUPUESTO'!B16</f>
        <v>Comercio, Industria y Turismo</v>
      </c>
      <c r="C17" s="26" t="str">
        <f>+'PAE PRESUPUESTO'!C16</f>
        <v>Apoyo para la repacación de XXX miembros del sector de Comercio, Industria y Turismo afecatdos en sus medios de vida y trabajo</v>
      </c>
      <c r="D17" s="95"/>
      <c r="E17" s="95"/>
      <c r="F17" s="95"/>
      <c r="G17" s="95"/>
      <c r="H17" s="95"/>
      <c r="I17" s="95"/>
      <c r="J17" s="95"/>
      <c r="K17" s="96"/>
      <c r="L17" s="95"/>
      <c r="M17" s="95"/>
      <c r="N17" s="95"/>
      <c r="O17" s="95"/>
      <c r="P17" s="97"/>
      <c r="Q17" s="97"/>
      <c r="R17" s="97"/>
      <c r="S17" s="97"/>
      <c r="T17" s="97"/>
      <c r="U17" s="93"/>
      <c r="V17" s="93"/>
      <c r="W17" s="93"/>
      <c r="X17" s="93"/>
      <c r="Y17" s="93"/>
      <c r="Z17" s="93"/>
      <c r="AA17" s="93"/>
    </row>
    <row r="18" spans="1:27" ht="33" x14ac:dyDescent="0.25">
      <c r="A18" s="332"/>
      <c r="B18" s="27" t="str">
        <f>+'PAE PRESUPUESTO'!B17</f>
        <v>Medios de Vida y Trabajo</v>
      </c>
      <c r="C18" s="26" t="str">
        <f>+'PAE PRESUPUESTO'!C17</f>
        <v>Apoyo para la repacación de XXX  habitantes afecatdos en sus medios de vida y trabajo</v>
      </c>
      <c r="D18" s="95"/>
      <c r="E18" s="95"/>
      <c r="F18" s="95"/>
      <c r="G18" s="95"/>
      <c r="H18" s="95"/>
      <c r="I18" s="95"/>
      <c r="J18" s="95"/>
      <c r="K18" s="96"/>
      <c r="L18" s="95"/>
      <c r="M18" s="95"/>
      <c r="N18" s="95"/>
      <c r="O18" s="95"/>
      <c r="P18" s="97"/>
      <c r="Q18" s="97"/>
      <c r="R18" s="97"/>
      <c r="S18" s="97"/>
      <c r="T18" s="97"/>
      <c r="U18" s="93"/>
      <c r="V18" s="93"/>
      <c r="W18" s="93"/>
      <c r="X18" s="93"/>
      <c r="Y18" s="93"/>
      <c r="Z18" s="93"/>
      <c r="AA18" s="93"/>
    </row>
    <row r="19" spans="1:27" ht="49.5" x14ac:dyDescent="0.25">
      <c r="A19" s="332"/>
      <c r="B19" s="27" t="str">
        <f>+'PAE PRESUPUESTO'!B18</f>
        <v xml:space="preserve">Mitigación Del Riesgo </v>
      </c>
      <c r="C19" s="26" t="str">
        <f>+'PAE PRESUPUESTO'!C18</f>
        <v>XXXX Acciones de Recuperación, de mitigación de riesgo y/o Atención emergencias que se presenten en el Magdalena (proyectos presentados a la UNGRD</v>
      </c>
      <c r="D19" s="95"/>
      <c r="E19" s="95"/>
      <c r="F19" s="95"/>
      <c r="G19" s="95"/>
      <c r="H19" s="95"/>
      <c r="I19" s="95"/>
      <c r="J19" s="95"/>
      <c r="K19" s="96"/>
      <c r="L19" s="95"/>
      <c r="M19" s="95"/>
      <c r="N19" s="95"/>
      <c r="O19" s="95"/>
      <c r="P19" s="97"/>
      <c r="Q19" s="97"/>
      <c r="R19" s="97"/>
      <c r="S19" s="97"/>
      <c r="T19" s="97"/>
      <c r="U19" s="93"/>
      <c r="V19" s="93"/>
      <c r="W19" s="93"/>
      <c r="X19" s="93"/>
      <c r="Y19" s="93"/>
      <c r="Z19" s="93"/>
      <c r="AA19" s="93"/>
    </row>
    <row r="20" spans="1:27" ht="214.5" x14ac:dyDescent="0.25">
      <c r="A20" s="332"/>
      <c r="B20" s="27" t="str">
        <f>+'PAE PRESUPUESTO'!B19</f>
        <v xml:space="preserve">Gestión de la Información </v>
      </c>
      <c r="C20" s="26" t="str">
        <f>+'PAE PRESUPUESTO'!C19</f>
        <v xml:space="preserve">Construcción de información cartográfica para visualización en la plataforma web diseñada para este fin, con la intención de:
1-	Visualización de mapa online donde se especifique puntos donde se materializan escenarios de riesgo. 
2-	Construcción de sistema de indicadores para valoración de las afectaciones producidas por la materialización de escenarios de riesgo.
3-	Construcción de sistema de base de datos donde se documenta y compila las afectaciones generadas producto de la materialización de escenarios de riesgo
</v>
      </c>
      <c r="D20" s="95"/>
      <c r="E20" s="95"/>
      <c r="F20" s="95"/>
      <c r="G20" s="95"/>
      <c r="H20" s="95"/>
      <c r="I20" s="95"/>
      <c r="J20" s="95"/>
      <c r="K20" s="96"/>
      <c r="L20" s="93"/>
      <c r="M20" s="93"/>
      <c r="N20" s="93"/>
      <c r="O20" s="93"/>
      <c r="P20" s="93"/>
      <c r="Q20" s="93"/>
      <c r="R20" s="93"/>
      <c r="S20" s="93"/>
      <c r="T20" s="93"/>
      <c r="U20" s="93"/>
      <c r="V20" s="93"/>
      <c r="W20" s="93"/>
      <c r="X20" s="93"/>
      <c r="Y20" s="93"/>
      <c r="Z20" s="93"/>
      <c r="AA20" s="93"/>
    </row>
    <row r="21" spans="1:27" ht="49.5" x14ac:dyDescent="0.25">
      <c r="A21" s="332"/>
      <c r="B21" s="27" t="str">
        <f>+'PAE PRESUPUESTO'!B20</f>
        <v>Planeación</v>
      </c>
      <c r="C21" s="26" t="str">
        <f>+'PAE PRESUPUESTO'!C20</f>
        <v>Establecer un convenio interadministrativo con el IDEAM para poner en funcionamiento el SAT del Departamento del Magdalena e ingreso a la plataforma operativa</v>
      </c>
      <c r="D21" s="95"/>
      <c r="E21" s="95"/>
      <c r="F21" s="95"/>
      <c r="G21" s="95"/>
      <c r="H21" s="95"/>
      <c r="I21" s="93"/>
      <c r="J21" s="93"/>
      <c r="K21" s="94"/>
      <c r="L21" s="93"/>
      <c r="M21" s="93"/>
      <c r="N21" s="93"/>
      <c r="O21" s="93"/>
      <c r="P21" s="93"/>
      <c r="Q21" s="93"/>
      <c r="R21" s="93"/>
      <c r="S21" s="93"/>
      <c r="T21" s="93"/>
      <c r="U21" s="93"/>
      <c r="V21" s="93"/>
      <c r="W21" s="93"/>
      <c r="X21" s="93"/>
      <c r="Y21" s="93"/>
      <c r="Z21" s="93"/>
      <c r="AA21" s="93"/>
    </row>
    <row r="22" spans="1:27" ht="33" x14ac:dyDescent="0.25">
      <c r="A22" s="332"/>
      <c r="B22" s="27" t="str">
        <f>+'PAE PRESUPUESTO'!B21</f>
        <v>LOGISTICA DE SOPORTE OPERACIONAL</v>
      </c>
      <c r="C22" s="26" t="str">
        <f>+'PAE PRESUPUESTO'!C21</f>
        <v>Adquisición de equipos para acciones de monitoreo y seguimiento (Elementos de computación, GPS, radios)</v>
      </c>
      <c r="D22" s="95"/>
      <c r="E22" s="95"/>
      <c r="F22" s="95"/>
      <c r="G22" s="95"/>
      <c r="H22" s="95"/>
      <c r="I22" s="93"/>
      <c r="J22" s="93"/>
      <c r="K22" s="94"/>
      <c r="L22" s="93"/>
      <c r="M22" s="93"/>
      <c r="N22" s="93"/>
      <c r="O22" s="93"/>
      <c r="P22" s="93"/>
      <c r="Q22" s="93"/>
      <c r="R22" s="93"/>
      <c r="S22" s="93"/>
      <c r="T22" s="93"/>
      <c r="U22" s="93"/>
      <c r="V22" s="93"/>
      <c r="W22" s="93"/>
      <c r="X22" s="93"/>
      <c r="Y22" s="93"/>
      <c r="Z22" s="93"/>
      <c r="AA22" s="93"/>
    </row>
  </sheetData>
  <mergeCells count="19">
    <mergeCell ref="P5:S5"/>
    <mergeCell ref="T5:W5"/>
    <mergeCell ref="X5:AA5"/>
    <mergeCell ref="D4:AA4"/>
    <mergeCell ref="A7:A14"/>
    <mergeCell ref="L5:O5"/>
    <mergeCell ref="A15:A22"/>
    <mergeCell ref="U1:AA2"/>
    <mergeCell ref="C4:C6"/>
    <mergeCell ref="B4:B6"/>
    <mergeCell ref="A4:A6"/>
    <mergeCell ref="A1:A2"/>
    <mergeCell ref="A3:B3"/>
    <mergeCell ref="C3:AA3"/>
    <mergeCell ref="B1:K1"/>
    <mergeCell ref="B2:K2"/>
    <mergeCell ref="L1:T2"/>
    <mergeCell ref="D5:G5"/>
    <mergeCell ref="H5:K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8"/>
  <sheetViews>
    <sheetView zoomScaleNormal="100" workbookViewId="0">
      <selection activeCell="B7" sqref="B7"/>
    </sheetView>
  </sheetViews>
  <sheetFormatPr baseColWidth="10" defaultColWidth="11.5703125" defaultRowHeight="15" x14ac:dyDescent="0.25"/>
  <cols>
    <col min="1" max="1" width="22.85546875" bestFit="1" customWidth="1"/>
    <col min="2" max="2" width="62.140625" customWidth="1"/>
    <col min="3" max="3" width="12.28515625" bestFit="1" customWidth="1"/>
    <col min="6" max="7" width="16.85546875" bestFit="1" customWidth="1"/>
    <col min="8" max="8" width="16.42578125" bestFit="1" customWidth="1"/>
  </cols>
  <sheetData>
    <row r="2" spans="1:6" ht="15.75" thickBot="1" x14ac:dyDescent="0.3"/>
    <row r="3" spans="1:6" ht="14.45" customHeight="1" x14ac:dyDescent="0.25">
      <c r="A3" s="341" t="s">
        <v>181</v>
      </c>
      <c r="B3" s="342"/>
      <c r="C3" s="342"/>
      <c r="D3" s="342"/>
      <c r="E3" s="342"/>
      <c r="F3" s="342"/>
    </row>
    <row r="4" spans="1:6" ht="16.5" x14ac:dyDescent="0.3">
      <c r="A4" s="34" t="s">
        <v>117</v>
      </c>
      <c r="B4" s="35" t="s">
        <v>179</v>
      </c>
      <c r="C4" s="35" t="s">
        <v>118</v>
      </c>
      <c r="D4" s="35" t="s">
        <v>119</v>
      </c>
      <c r="E4" s="35" t="s">
        <v>115</v>
      </c>
      <c r="F4" s="36" t="s">
        <v>116</v>
      </c>
    </row>
    <row r="5" spans="1:6" ht="27.6" customHeight="1" x14ac:dyDescent="0.25">
      <c r="A5" s="339" t="s">
        <v>178</v>
      </c>
      <c r="B5" s="99" t="s">
        <v>177</v>
      </c>
      <c r="C5" s="37">
        <v>20000000</v>
      </c>
      <c r="D5" s="100" t="s">
        <v>120</v>
      </c>
      <c r="E5" s="100">
        <v>1</v>
      </c>
      <c r="F5" s="37">
        <v>20000000</v>
      </c>
    </row>
    <row r="6" spans="1:6" ht="114.75" x14ac:dyDescent="0.25">
      <c r="A6" s="340"/>
      <c r="B6" s="99" t="s">
        <v>180</v>
      </c>
      <c r="C6" s="37">
        <v>32000000</v>
      </c>
      <c r="D6" s="100" t="s">
        <v>120</v>
      </c>
      <c r="E6" s="100">
        <v>1</v>
      </c>
      <c r="F6" s="37">
        <v>62000000</v>
      </c>
    </row>
    <row r="7" spans="1:6" ht="63.75" x14ac:dyDescent="0.25">
      <c r="A7" s="340"/>
      <c r="B7" s="99" t="s">
        <v>200</v>
      </c>
      <c r="C7" s="37">
        <v>15000000</v>
      </c>
      <c r="D7" s="100" t="s">
        <v>120</v>
      </c>
      <c r="E7" s="100">
        <v>1</v>
      </c>
      <c r="F7" s="37">
        <v>15000000</v>
      </c>
    </row>
    <row r="8" spans="1:6" ht="17.25" thickBot="1" x14ac:dyDescent="0.35">
      <c r="A8" s="343" t="s">
        <v>116</v>
      </c>
      <c r="B8" s="344"/>
      <c r="C8" s="344"/>
      <c r="D8" s="344"/>
      <c r="E8" s="103"/>
      <c r="F8" s="38">
        <f>SUM(F5:F7)</f>
        <v>97000000</v>
      </c>
    </row>
  </sheetData>
  <mergeCells count="3">
    <mergeCell ref="A5:A7"/>
    <mergeCell ref="A3:F3"/>
    <mergeCell ref="A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Hoja3</vt:lpstr>
      <vt:lpstr>PAE_Resumen_V1</vt:lpstr>
      <vt:lpstr>LINEAS RESPUESTA</vt:lpstr>
      <vt:lpstr>PRESUPUESTO</vt:lpstr>
      <vt:lpstr>PAE_Resumen</vt:lpstr>
      <vt:lpstr>FORMATO PAE</vt:lpstr>
      <vt:lpstr>PAE PRESUPUESTO</vt:lpstr>
      <vt:lpstr>PAE CRONOGRAMA </vt:lpstr>
      <vt:lpstr>Elementos Recuperación</vt:lpstr>
      <vt:lpstr>'LINEAS RESPUESTA'!Área_de_impresión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ADMON</dc:creator>
  <cp:lastModifiedBy>gabriel monrroy</cp:lastModifiedBy>
  <cp:lastPrinted>2020-11-25T20:28:55Z</cp:lastPrinted>
  <dcterms:created xsi:type="dcterms:W3CDTF">2012-10-25T13:41:30Z</dcterms:created>
  <dcterms:modified xsi:type="dcterms:W3CDTF">2023-07-05T13:27:03Z</dcterms:modified>
</cp:coreProperties>
</file>