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G:\Mi unidad\MIPG\PTEP\"/>
    </mc:Choice>
  </mc:AlternateContent>
  <xr:revisionPtr revIDLastSave="0" documentId="13_ncr:1_{7D7F6A73-7E78-405A-B260-20D866C118C1}" xr6:coauthVersionLast="47" xr6:coauthVersionMax="47" xr10:uidLastSave="{00000000-0000-0000-0000-000000000000}"/>
  <bookViews>
    <workbookView xWindow="-120" yWindow="-120" windowWidth="29040" windowHeight="15720" xr2:uid="{00000000-000D-0000-FFFF-FFFF00000000}"/>
  </bookViews>
  <sheets>
    <sheet name="Ficha técnica" sheetId="1" r:id="rId1"/>
    <sheet name="Plan de Acción" sheetId="2" r:id="rId2"/>
    <sheet name="Tablero" sheetId="3" r:id="rId3"/>
    <sheet name="Trazabilidad FURAG" sheetId="4" r:id="rId4"/>
    <sheet name="Articulación PDD" sheetId="5" r:id="rId5"/>
    <sheet name="Resumen imprimible" sheetId="6" r:id="rId6"/>
    <sheet name="Control de cambios" sheetId="7" r:id="rId7"/>
  </sheets>
  <definedNames>
    <definedName name="_xlnm._FilterDatabase" localSheetId="1" hidden="1">'Plan de Acción'!$A$3:$AM$86</definedName>
    <definedName name="_xlnm._FilterDatabase" localSheetId="5" hidden="1">'Resumen imprimible'!$A$2:$K$85</definedName>
    <definedName name="_xlnm.Print_Titles" localSheetId="4">'Articulación PDD'!$1:$2</definedName>
    <definedName name="_xlnm.Print_Titles" localSheetId="1">'Plan de Acción'!$1:$3,'Plan de Acción'!$A:$A</definedName>
    <definedName name="_xlnm.Print_Titles" localSheetId="5">'Resumen imprimible'!$1:$2</definedName>
    <definedName name="_xlnm.Print_Titles" localSheetId="3">'Trazabilidad FURAG'!$1:$2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85" i="6" l="1"/>
  <c r="J85" i="6"/>
  <c r="I85" i="6"/>
  <c r="G85" i="6"/>
  <c r="F85" i="6"/>
  <c r="E85" i="6"/>
  <c r="D85" i="6"/>
  <c r="C85" i="6"/>
  <c r="B85" i="6"/>
  <c r="A85" i="6"/>
  <c r="K84" i="6"/>
  <c r="J84" i="6"/>
  <c r="I84" i="6"/>
  <c r="G84" i="6"/>
  <c r="F84" i="6"/>
  <c r="E84" i="6"/>
  <c r="D84" i="6"/>
  <c r="C84" i="6"/>
  <c r="B84" i="6"/>
  <c r="A84" i="6"/>
  <c r="K83" i="6"/>
  <c r="J83" i="6"/>
  <c r="I83" i="6"/>
  <c r="G83" i="6"/>
  <c r="F83" i="6"/>
  <c r="E83" i="6"/>
  <c r="D83" i="6"/>
  <c r="C83" i="6"/>
  <c r="B83" i="6"/>
  <c r="A83" i="6"/>
  <c r="K82" i="6"/>
  <c r="J82" i="6"/>
  <c r="I82" i="6"/>
  <c r="G82" i="6"/>
  <c r="F82" i="6"/>
  <c r="E82" i="6"/>
  <c r="D82" i="6"/>
  <c r="C82" i="6"/>
  <c r="B82" i="6"/>
  <c r="A82" i="6"/>
  <c r="K81" i="6"/>
  <c r="J81" i="6"/>
  <c r="I81" i="6"/>
  <c r="G81" i="6"/>
  <c r="F81" i="6"/>
  <c r="E81" i="6"/>
  <c r="D81" i="6"/>
  <c r="C81" i="6"/>
  <c r="B81" i="6"/>
  <c r="A81" i="6"/>
  <c r="K80" i="6"/>
  <c r="J80" i="6"/>
  <c r="I80" i="6"/>
  <c r="G80" i="6"/>
  <c r="F80" i="6"/>
  <c r="E80" i="6"/>
  <c r="D80" i="6"/>
  <c r="C80" i="6"/>
  <c r="B80" i="6"/>
  <c r="A80" i="6"/>
  <c r="K79" i="6"/>
  <c r="J79" i="6"/>
  <c r="I79" i="6"/>
  <c r="G79" i="6"/>
  <c r="F79" i="6"/>
  <c r="E79" i="6"/>
  <c r="D79" i="6"/>
  <c r="C79" i="6"/>
  <c r="B79" i="6"/>
  <c r="A79" i="6"/>
  <c r="K78" i="6"/>
  <c r="J78" i="6"/>
  <c r="I78" i="6"/>
  <c r="G78" i="6"/>
  <c r="F78" i="6"/>
  <c r="E78" i="6"/>
  <c r="D78" i="6"/>
  <c r="C78" i="6"/>
  <c r="B78" i="6"/>
  <c r="A78" i="6"/>
  <c r="K77" i="6"/>
  <c r="J77" i="6"/>
  <c r="I77" i="6"/>
  <c r="G77" i="6"/>
  <c r="F77" i="6"/>
  <c r="E77" i="6"/>
  <c r="D77" i="6"/>
  <c r="C77" i="6"/>
  <c r="B77" i="6"/>
  <c r="A77" i="6"/>
  <c r="K76" i="6"/>
  <c r="J76" i="6"/>
  <c r="I76" i="6"/>
  <c r="G76" i="6"/>
  <c r="F76" i="6"/>
  <c r="E76" i="6"/>
  <c r="D76" i="6"/>
  <c r="C76" i="6"/>
  <c r="B76" i="6"/>
  <c r="A76" i="6"/>
  <c r="K75" i="6"/>
  <c r="J75" i="6"/>
  <c r="I75" i="6"/>
  <c r="G75" i="6"/>
  <c r="F75" i="6"/>
  <c r="E75" i="6"/>
  <c r="D75" i="6"/>
  <c r="C75" i="6"/>
  <c r="B75" i="6"/>
  <c r="A75" i="6"/>
  <c r="K74" i="6"/>
  <c r="J74" i="6"/>
  <c r="I74" i="6"/>
  <c r="G74" i="6"/>
  <c r="F74" i="6"/>
  <c r="E74" i="6"/>
  <c r="D74" i="6"/>
  <c r="C74" i="6"/>
  <c r="B74" i="6"/>
  <c r="A74" i="6"/>
  <c r="K73" i="6"/>
  <c r="J73" i="6"/>
  <c r="I73" i="6"/>
  <c r="G73" i="6"/>
  <c r="F73" i="6"/>
  <c r="E73" i="6"/>
  <c r="D73" i="6"/>
  <c r="C73" i="6"/>
  <c r="B73" i="6"/>
  <c r="A73" i="6"/>
  <c r="K72" i="6"/>
  <c r="J72" i="6"/>
  <c r="I72" i="6"/>
  <c r="G72" i="6"/>
  <c r="F72" i="6"/>
  <c r="E72" i="6"/>
  <c r="D72" i="6"/>
  <c r="C72" i="6"/>
  <c r="B72" i="6"/>
  <c r="A72" i="6"/>
  <c r="K71" i="6"/>
  <c r="J71" i="6"/>
  <c r="I71" i="6"/>
  <c r="G71" i="6"/>
  <c r="F71" i="6"/>
  <c r="E71" i="6"/>
  <c r="D71" i="6"/>
  <c r="C71" i="6"/>
  <c r="B71" i="6"/>
  <c r="A71" i="6"/>
  <c r="K70" i="6"/>
  <c r="J70" i="6"/>
  <c r="I70" i="6"/>
  <c r="G70" i="6"/>
  <c r="F70" i="6"/>
  <c r="E70" i="6"/>
  <c r="D70" i="6"/>
  <c r="C70" i="6"/>
  <c r="B70" i="6"/>
  <c r="A70" i="6"/>
  <c r="K69" i="6"/>
  <c r="J69" i="6"/>
  <c r="I69" i="6"/>
  <c r="G69" i="6"/>
  <c r="F69" i="6"/>
  <c r="E69" i="6"/>
  <c r="D69" i="6"/>
  <c r="C69" i="6"/>
  <c r="B69" i="6"/>
  <c r="A69" i="6"/>
  <c r="K68" i="6"/>
  <c r="J68" i="6"/>
  <c r="I68" i="6"/>
  <c r="G68" i="6"/>
  <c r="F68" i="6"/>
  <c r="E68" i="6"/>
  <c r="D68" i="6"/>
  <c r="C68" i="6"/>
  <c r="B68" i="6"/>
  <c r="A68" i="6"/>
  <c r="K67" i="6"/>
  <c r="J67" i="6"/>
  <c r="I67" i="6"/>
  <c r="G67" i="6"/>
  <c r="F67" i="6"/>
  <c r="E67" i="6"/>
  <c r="D67" i="6"/>
  <c r="C67" i="6"/>
  <c r="B67" i="6"/>
  <c r="A67" i="6"/>
  <c r="K66" i="6"/>
  <c r="J66" i="6"/>
  <c r="I66" i="6"/>
  <c r="G66" i="6"/>
  <c r="F66" i="6"/>
  <c r="E66" i="6"/>
  <c r="D66" i="6"/>
  <c r="C66" i="6"/>
  <c r="B66" i="6"/>
  <c r="A66" i="6"/>
  <c r="K65" i="6"/>
  <c r="J65" i="6"/>
  <c r="I65" i="6"/>
  <c r="G65" i="6"/>
  <c r="F65" i="6"/>
  <c r="E65" i="6"/>
  <c r="D65" i="6"/>
  <c r="C65" i="6"/>
  <c r="B65" i="6"/>
  <c r="A65" i="6"/>
  <c r="K64" i="6"/>
  <c r="J64" i="6"/>
  <c r="I64" i="6"/>
  <c r="G64" i="6"/>
  <c r="F64" i="6"/>
  <c r="E64" i="6"/>
  <c r="D64" i="6"/>
  <c r="C64" i="6"/>
  <c r="B64" i="6"/>
  <c r="A64" i="6"/>
  <c r="K63" i="6"/>
  <c r="J63" i="6"/>
  <c r="I63" i="6"/>
  <c r="G63" i="6"/>
  <c r="F63" i="6"/>
  <c r="E63" i="6"/>
  <c r="D63" i="6"/>
  <c r="C63" i="6"/>
  <c r="B63" i="6"/>
  <c r="A63" i="6"/>
  <c r="K62" i="6"/>
  <c r="J62" i="6"/>
  <c r="I62" i="6"/>
  <c r="G62" i="6"/>
  <c r="F62" i="6"/>
  <c r="E62" i="6"/>
  <c r="D62" i="6"/>
  <c r="C62" i="6"/>
  <c r="B62" i="6"/>
  <c r="A62" i="6"/>
  <c r="K61" i="6"/>
  <c r="J61" i="6"/>
  <c r="I61" i="6"/>
  <c r="G61" i="6"/>
  <c r="F61" i="6"/>
  <c r="E61" i="6"/>
  <c r="D61" i="6"/>
  <c r="C61" i="6"/>
  <c r="B61" i="6"/>
  <c r="A61" i="6"/>
  <c r="K60" i="6"/>
  <c r="J60" i="6"/>
  <c r="I60" i="6"/>
  <c r="G60" i="6"/>
  <c r="F60" i="6"/>
  <c r="E60" i="6"/>
  <c r="D60" i="6"/>
  <c r="C60" i="6"/>
  <c r="B60" i="6"/>
  <c r="A60" i="6"/>
  <c r="K59" i="6"/>
  <c r="J59" i="6"/>
  <c r="I59" i="6"/>
  <c r="G59" i="6"/>
  <c r="F59" i="6"/>
  <c r="E59" i="6"/>
  <c r="D59" i="6"/>
  <c r="C59" i="6"/>
  <c r="B59" i="6"/>
  <c r="A59" i="6"/>
  <c r="K58" i="6"/>
  <c r="J58" i="6"/>
  <c r="I58" i="6"/>
  <c r="G58" i="6"/>
  <c r="F58" i="6"/>
  <c r="E58" i="6"/>
  <c r="D58" i="6"/>
  <c r="C58" i="6"/>
  <c r="B58" i="6"/>
  <c r="A58" i="6"/>
  <c r="K57" i="6"/>
  <c r="J57" i="6"/>
  <c r="I57" i="6"/>
  <c r="G57" i="6"/>
  <c r="F57" i="6"/>
  <c r="E57" i="6"/>
  <c r="D57" i="6"/>
  <c r="C57" i="6"/>
  <c r="B57" i="6"/>
  <c r="A57" i="6"/>
  <c r="K56" i="6"/>
  <c r="J56" i="6"/>
  <c r="I56" i="6"/>
  <c r="G56" i="6"/>
  <c r="F56" i="6"/>
  <c r="E56" i="6"/>
  <c r="D56" i="6"/>
  <c r="C56" i="6"/>
  <c r="B56" i="6"/>
  <c r="A56" i="6"/>
  <c r="K55" i="6"/>
  <c r="J55" i="6"/>
  <c r="I55" i="6"/>
  <c r="G55" i="6"/>
  <c r="F55" i="6"/>
  <c r="E55" i="6"/>
  <c r="D55" i="6"/>
  <c r="C55" i="6"/>
  <c r="B55" i="6"/>
  <c r="A55" i="6"/>
  <c r="K54" i="6"/>
  <c r="J54" i="6"/>
  <c r="I54" i="6"/>
  <c r="G54" i="6"/>
  <c r="F54" i="6"/>
  <c r="E54" i="6"/>
  <c r="D54" i="6"/>
  <c r="C54" i="6"/>
  <c r="B54" i="6"/>
  <c r="A54" i="6"/>
  <c r="K53" i="6"/>
  <c r="J53" i="6"/>
  <c r="I53" i="6"/>
  <c r="G53" i="6"/>
  <c r="F53" i="6"/>
  <c r="E53" i="6"/>
  <c r="D53" i="6"/>
  <c r="C53" i="6"/>
  <c r="B53" i="6"/>
  <c r="A53" i="6"/>
  <c r="K52" i="6"/>
  <c r="J52" i="6"/>
  <c r="I52" i="6"/>
  <c r="G52" i="6"/>
  <c r="F52" i="6"/>
  <c r="E52" i="6"/>
  <c r="D52" i="6"/>
  <c r="C52" i="6"/>
  <c r="B52" i="6"/>
  <c r="A52" i="6"/>
  <c r="K51" i="6"/>
  <c r="J51" i="6"/>
  <c r="I51" i="6"/>
  <c r="G51" i="6"/>
  <c r="F51" i="6"/>
  <c r="E51" i="6"/>
  <c r="D51" i="6"/>
  <c r="C51" i="6"/>
  <c r="B51" i="6"/>
  <c r="A51" i="6"/>
  <c r="K50" i="6"/>
  <c r="J50" i="6"/>
  <c r="I50" i="6"/>
  <c r="G50" i="6"/>
  <c r="F50" i="6"/>
  <c r="E50" i="6"/>
  <c r="D50" i="6"/>
  <c r="C50" i="6"/>
  <c r="B50" i="6"/>
  <c r="A50" i="6"/>
  <c r="K49" i="6"/>
  <c r="J49" i="6"/>
  <c r="I49" i="6"/>
  <c r="G49" i="6"/>
  <c r="F49" i="6"/>
  <c r="E49" i="6"/>
  <c r="D49" i="6"/>
  <c r="C49" i="6"/>
  <c r="B49" i="6"/>
  <c r="A49" i="6"/>
  <c r="K48" i="6"/>
  <c r="J48" i="6"/>
  <c r="I48" i="6"/>
  <c r="G48" i="6"/>
  <c r="F48" i="6"/>
  <c r="E48" i="6"/>
  <c r="D48" i="6"/>
  <c r="C48" i="6"/>
  <c r="B48" i="6"/>
  <c r="A48" i="6"/>
  <c r="K47" i="6"/>
  <c r="J47" i="6"/>
  <c r="I47" i="6"/>
  <c r="G47" i="6"/>
  <c r="F47" i="6"/>
  <c r="E47" i="6"/>
  <c r="D47" i="6"/>
  <c r="C47" i="6"/>
  <c r="B47" i="6"/>
  <c r="A47" i="6"/>
  <c r="K46" i="6"/>
  <c r="J46" i="6"/>
  <c r="I46" i="6"/>
  <c r="G46" i="6"/>
  <c r="F46" i="6"/>
  <c r="E46" i="6"/>
  <c r="D46" i="6"/>
  <c r="C46" i="6"/>
  <c r="B46" i="6"/>
  <c r="A46" i="6"/>
  <c r="K45" i="6"/>
  <c r="J45" i="6"/>
  <c r="I45" i="6"/>
  <c r="G45" i="6"/>
  <c r="F45" i="6"/>
  <c r="E45" i="6"/>
  <c r="D45" i="6"/>
  <c r="C45" i="6"/>
  <c r="B45" i="6"/>
  <c r="A45" i="6"/>
  <c r="K44" i="6"/>
  <c r="J44" i="6"/>
  <c r="I44" i="6"/>
  <c r="G44" i="6"/>
  <c r="F44" i="6"/>
  <c r="E44" i="6"/>
  <c r="D44" i="6"/>
  <c r="C44" i="6"/>
  <c r="B44" i="6"/>
  <c r="A44" i="6"/>
  <c r="K43" i="6"/>
  <c r="J43" i="6"/>
  <c r="I43" i="6"/>
  <c r="G43" i="6"/>
  <c r="F43" i="6"/>
  <c r="E43" i="6"/>
  <c r="D43" i="6"/>
  <c r="C43" i="6"/>
  <c r="B43" i="6"/>
  <c r="A43" i="6"/>
  <c r="K42" i="6"/>
  <c r="J42" i="6"/>
  <c r="I42" i="6"/>
  <c r="G42" i="6"/>
  <c r="F42" i="6"/>
  <c r="E42" i="6"/>
  <c r="D42" i="6"/>
  <c r="C42" i="6"/>
  <c r="B42" i="6"/>
  <c r="A42" i="6"/>
  <c r="K41" i="6"/>
  <c r="J41" i="6"/>
  <c r="I41" i="6"/>
  <c r="G41" i="6"/>
  <c r="F41" i="6"/>
  <c r="E41" i="6"/>
  <c r="D41" i="6"/>
  <c r="C41" i="6"/>
  <c r="B41" i="6"/>
  <c r="A41" i="6"/>
  <c r="K40" i="6"/>
  <c r="J40" i="6"/>
  <c r="I40" i="6"/>
  <c r="G40" i="6"/>
  <c r="F40" i="6"/>
  <c r="E40" i="6"/>
  <c r="D40" i="6"/>
  <c r="C40" i="6"/>
  <c r="B40" i="6"/>
  <c r="A40" i="6"/>
  <c r="K39" i="6"/>
  <c r="J39" i="6"/>
  <c r="I39" i="6"/>
  <c r="G39" i="6"/>
  <c r="F39" i="6"/>
  <c r="E39" i="6"/>
  <c r="D39" i="6"/>
  <c r="C39" i="6"/>
  <c r="B39" i="6"/>
  <c r="A39" i="6"/>
  <c r="K38" i="6"/>
  <c r="J38" i="6"/>
  <c r="I38" i="6"/>
  <c r="G38" i="6"/>
  <c r="F38" i="6"/>
  <c r="E38" i="6"/>
  <c r="D38" i="6"/>
  <c r="C38" i="6"/>
  <c r="B38" i="6"/>
  <c r="A38" i="6"/>
  <c r="K37" i="6"/>
  <c r="J37" i="6"/>
  <c r="I37" i="6"/>
  <c r="G37" i="6"/>
  <c r="F37" i="6"/>
  <c r="E37" i="6"/>
  <c r="D37" i="6"/>
  <c r="C37" i="6"/>
  <c r="B37" i="6"/>
  <c r="A37" i="6"/>
  <c r="K36" i="6"/>
  <c r="J36" i="6"/>
  <c r="I36" i="6"/>
  <c r="G36" i="6"/>
  <c r="F36" i="6"/>
  <c r="E36" i="6"/>
  <c r="D36" i="6"/>
  <c r="C36" i="6"/>
  <c r="B36" i="6"/>
  <c r="A36" i="6"/>
  <c r="K35" i="6"/>
  <c r="J35" i="6"/>
  <c r="I35" i="6"/>
  <c r="G35" i="6"/>
  <c r="F35" i="6"/>
  <c r="E35" i="6"/>
  <c r="D35" i="6"/>
  <c r="C35" i="6"/>
  <c r="B35" i="6"/>
  <c r="A35" i="6"/>
  <c r="K34" i="6"/>
  <c r="J34" i="6"/>
  <c r="I34" i="6"/>
  <c r="G34" i="6"/>
  <c r="F34" i="6"/>
  <c r="E34" i="6"/>
  <c r="D34" i="6"/>
  <c r="C34" i="6"/>
  <c r="B34" i="6"/>
  <c r="A34" i="6"/>
  <c r="K33" i="6"/>
  <c r="J33" i="6"/>
  <c r="I33" i="6"/>
  <c r="H33" i="6"/>
  <c r="G33" i="6"/>
  <c r="F33" i="6"/>
  <c r="E33" i="6"/>
  <c r="D33" i="6"/>
  <c r="C33" i="6"/>
  <c r="B33" i="6"/>
  <c r="A33" i="6"/>
  <c r="K32" i="6"/>
  <c r="J32" i="6"/>
  <c r="I32" i="6"/>
  <c r="H32" i="6"/>
  <c r="G32" i="6"/>
  <c r="F32" i="6"/>
  <c r="E32" i="6"/>
  <c r="D32" i="6"/>
  <c r="C32" i="6"/>
  <c r="B32" i="6"/>
  <c r="A32" i="6"/>
  <c r="K31" i="6"/>
  <c r="J31" i="6"/>
  <c r="I31" i="6"/>
  <c r="H31" i="6"/>
  <c r="G31" i="6"/>
  <c r="F31" i="6"/>
  <c r="E31" i="6"/>
  <c r="D31" i="6"/>
  <c r="C31" i="6"/>
  <c r="B31" i="6"/>
  <c r="A31" i="6"/>
  <c r="K30" i="6"/>
  <c r="J30" i="6"/>
  <c r="I30" i="6"/>
  <c r="H30" i="6"/>
  <c r="G30" i="6"/>
  <c r="F30" i="6"/>
  <c r="E30" i="6"/>
  <c r="D30" i="6"/>
  <c r="C30" i="6"/>
  <c r="B30" i="6"/>
  <c r="A30" i="6"/>
  <c r="K29" i="6"/>
  <c r="J29" i="6"/>
  <c r="I29" i="6"/>
  <c r="G29" i="6"/>
  <c r="F29" i="6"/>
  <c r="E29" i="6"/>
  <c r="D29" i="6"/>
  <c r="C29" i="6"/>
  <c r="B29" i="6"/>
  <c r="A29" i="6"/>
  <c r="K28" i="6"/>
  <c r="J28" i="6"/>
  <c r="I28" i="6"/>
  <c r="G28" i="6"/>
  <c r="F28" i="6"/>
  <c r="E28" i="6"/>
  <c r="D28" i="6"/>
  <c r="C28" i="6"/>
  <c r="B28" i="6"/>
  <c r="A28" i="6"/>
  <c r="K27" i="6"/>
  <c r="J27" i="6"/>
  <c r="I27" i="6"/>
  <c r="G27" i="6"/>
  <c r="F27" i="6"/>
  <c r="E27" i="6"/>
  <c r="D27" i="6"/>
  <c r="C27" i="6"/>
  <c r="B27" i="6"/>
  <c r="A27" i="6"/>
  <c r="K26" i="6"/>
  <c r="J26" i="6"/>
  <c r="I26" i="6"/>
  <c r="G26" i="6"/>
  <c r="F26" i="6"/>
  <c r="E26" i="6"/>
  <c r="D26" i="6"/>
  <c r="C26" i="6"/>
  <c r="B26" i="6"/>
  <c r="A26" i="6"/>
  <c r="K25" i="6"/>
  <c r="J25" i="6"/>
  <c r="I25" i="6"/>
  <c r="G25" i="6"/>
  <c r="F25" i="6"/>
  <c r="E25" i="6"/>
  <c r="D25" i="6"/>
  <c r="C25" i="6"/>
  <c r="B25" i="6"/>
  <c r="A25" i="6"/>
  <c r="K24" i="6"/>
  <c r="J24" i="6"/>
  <c r="I24" i="6"/>
  <c r="G24" i="6"/>
  <c r="F24" i="6"/>
  <c r="E24" i="6"/>
  <c r="D24" i="6"/>
  <c r="C24" i="6"/>
  <c r="B24" i="6"/>
  <c r="A24" i="6"/>
  <c r="K23" i="6"/>
  <c r="J23" i="6"/>
  <c r="I23" i="6"/>
  <c r="G23" i="6"/>
  <c r="F23" i="6"/>
  <c r="E23" i="6"/>
  <c r="D23" i="6"/>
  <c r="C23" i="6"/>
  <c r="B23" i="6"/>
  <c r="A23" i="6"/>
  <c r="K22" i="6"/>
  <c r="J22" i="6"/>
  <c r="I22" i="6"/>
  <c r="G22" i="6"/>
  <c r="F22" i="6"/>
  <c r="E22" i="6"/>
  <c r="D22" i="6"/>
  <c r="C22" i="6"/>
  <c r="B22" i="6"/>
  <c r="A22" i="6"/>
  <c r="K21" i="6"/>
  <c r="J21" i="6"/>
  <c r="I21" i="6"/>
  <c r="G21" i="6"/>
  <c r="F21" i="6"/>
  <c r="E21" i="6"/>
  <c r="D21" i="6"/>
  <c r="C21" i="6"/>
  <c r="B21" i="6"/>
  <c r="A21" i="6"/>
  <c r="K20" i="6"/>
  <c r="J20" i="6"/>
  <c r="I20" i="6"/>
  <c r="G20" i="6"/>
  <c r="F20" i="6"/>
  <c r="E20" i="6"/>
  <c r="D20" i="6"/>
  <c r="C20" i="6"/>
  <c r="B20" i="6"/>
  <c r="A20" i="6"/>
  <c r="K19" i="6"/>
  <c r="J19" i="6"/>
  <c r="I19" i="6"/>
  <c r="G19" i="6"/>
  <c r="F19" i="6"/>
  <c r="E19" i="6"/>
  <c r="D19" i="6"/>
  <c r="C19" i="6"/>
  <c r="B19" i="6"/>
  <c r="A19" i="6"/>
  <c r="K18" i="6"/>
  <c r="J18" i="6"/>
  <c r="I18" i="6"/>
  <c r="G18" i="6"/>
  <c r="F18" i="6"/>
  <c r="E18" i="6"/>
  <c r="D18" i="6"/>
  <c r="C18" i="6"/>
  <c r="B18" i="6"/>
  <c r="A18" i="6"/>
  <c r="K17" i="6"/>
  <c r="J17" i="6"/>
  <c r="I17" i="6"/>
  <c r="G17" i="6"/>
  <c r="F17" i="6"/>
  <c r="E17" i="6"/>
  <c r="D17" i="6"/>
  <c r="C17" i="6"/>
  <c r="B17" i="6"/>
  <c r="A17" i="6"/>
  <c r="K16" i="6"/>
  <c r="J16" i="6"/>
  <c r="I16" i="6"/>
  <c r="G16" i="6"/>
  <c r="F16" i="6"/>
  <c r="E16" i="6"/>
  <c r="D16" i="6"/>
  <c r="C16" i="6"/>
  <c r="B16" i="6"/>
  <c r="A16" i="6"/>
  <c r="K15" i="6"/>
  <c r="J15" i="6"/>
  <c r="I15" i="6"/>
  <c r="G15" i="6"/>
  <c r="F15" i="6"/>
  <c r="E15" i="6"/>
  <c r="D15" i="6"/>
  <c r="C15" i="6"/>
  <c r="B15" i="6"/>
  <c r="A15" i="6"/>
  <c r="K14" i="6"/>
  <c r="J14" i="6"/>
  <c r="I14" i="6"/>
  <c r="G14" i="6"/>
  <c r="F14" i="6"/>
  <c r="E14" i="6"/>
  <c r="D14" i="6"/>
  <c r="C14" i="6"/>
  <c r="B14" i="6"/>
  <c r="A14" i="6"/>
  <c r="K13" i="6"/>
  <c r="J13" i="6"/>
  <c r="I13" i="6"/>
  <c r="G13" i="6"/>
  <c r="F13" i="6"/>
  <c r="E13" i="6"/>
  <c r="D13" i="6"/>
  <c r="C13" i="6"/>
  <c r="B13" i="6"/>
  <c r="A13" i="6"/>
  <c r="K12" i="6"/>
  <c r="J12" i="6"/>
  <c r="I12" i="6"/>
  <c r="G12" i="6"/>
  <c r="F12" i="6"/>
  <c r="E12" i="6"/>
  <c r="D12" i="6"/>
  <c r="C12" i="6"/>
  <c r="B12" i="6"/>
  <c r="A12" i="6"/>
  <c r="K11" i="6"/>
  <c r="J11" i="6"/>
  <c r="I11" i="6"/>
  <c r="G11" i="6"/>
  <c r="F11" i="6"/>
  <c r="E11" i="6"/>
  <c r="D11" i="6"/>
  <c r="C11" i="6"/>
  <c r="B11" i="6"/>
  <c r="A11" i="6"/>
  <c r="K10" i="6"/>
  <c r="J10" i="6"/>
  <c r="I10" i="6"/>
  <c r="G10" i="6"/>
  <c r="F10" i="6"/>
  <c r="E10" i="6"/>
  <c r="D10" i="6"/>
  <c r="C10" i="6"/>
  <c r="B10" i="6"/>
  <c r="A10" i="6"/>
  <c r="K9" i="6"/>
  <c r="J9" i="6"/>
  <c r="I9" i="6"/>
  <c r="G9" i="6"/>
  <c r="F9" i="6"/>
  <c r="E9" i="6"/>
  <c r="D9" i="6"/>
  <c r="C9" i="6"/>
  <c r="B9" i="6"/>
  <c r="A9" i="6"/>
  <c r="K8" i="6"/>
  <c r="J8" i="6"/>
  <c r="I8" i="6"/>
  <c r="G8" i="6"/>
  <c r="F8" i="6"/>
  <c r="E8" i="6"/>
  <c r="D8" i="6"/>
  <c r="C8" i="6"/>
  <c r="B8" i="6"/>
  <c r="A8" i="6"/>
  <c r="K7" i="6"/>
  <c r="J7" i="6"/>
  <c r="I7" i="6"/>
  <c r="G7" i="6"/>
  <c r="F7" i="6"/>
  <c r="E7" i="6"/>
  <c r="D7" i="6"/>
  <c r="C7" i="6"/>
  <c r="B7" i="6"/>
  <c r="A7" i="6"/>
  <c r="K6" i="6"/>
  <c r="J6" i="6"/>
  <c r="I6" i="6"/>
  <c r="G6" i="6"/>
  <c r="F6" i="6"/>
  <c r="E6" i="6"/>
  <c r="D6" i="6"/>
  <c r="C6" i="6"/>
  <c r="B6" i="6"/>
  <c r="A6" i="6"/>
  <c r="K5" i="6"/>
  <c r="J5" i="6"/>
  <c r="I5" i="6"/>
  <c r="G5" i="6"/>
  <c r="F5" i="6"/>
  <c r="E5" i="6"/>
  <c r="D5" i="6"/>
  <c r="C5" i="6"/>
  <c r="B5" i="6"/>
  <c r="A5" i="6"/>
  <c r="K4" i="6"/>
  <c r="J4" i="6"/>
  <c r="I4" i="6"/>
  <c r="G4" i="6"/>
  <c r="F4" i="6"/>
  <c r="E4" i="6"/>
  <c r="D4" i="6"/>
  <c r="C4" i="6"/>
  <c r="B4" i="6"/>
  <c r="A4" i="6"/>
  <c r="K3" i="6"/>
  <c r="J3" i="6"/>
  <c r="I3" i="6"/>
  <c r="G3" i="6"/>
  <c r="F3" i="6"/>
  <c r="E3" i="6"/>
  <c r="D3" i="6"/>
  <c r="C3" i="6"/>
  <c r="B3" i="6"/>
  <c r="A3" i="6"/>
  <c r="H24" i="5"/>
  <c r="C12" i="4"/>
  <c r="C77" i="3"/>
  <c r="D77" i="3" s="1"/>
  <c r="C74" i="3"/>
  <c r="G73" i="3"/>
  <c r="F73" i="3"/>
  <c r="E73" i="3"/>
  <c r="D73" i="3"/>
  <c r="C73" i="3"/>
  <c r="C72" i="3"/>
  <c r="G71" i="3"/>
  <c r="F71" i="3"/>
  <c r="E71" i="3"/>
  <c r="D71" i="3"/>
  <c r="C71" i="3"/>
  <c r="G70" i="3"/>
  <c r="F70" i="3"/>
  <c r="E70" i="3"/>
  <c r="D70" i="3"/>
  <c r="C70" i="3"/>
  <c r="C69" i="3"/>
  <c r="C68" i="3"/>
  <c r="G67" i="3"/>
  <c r="F67" i="3"/>
  <c r="E67" i="3"/>
  <c r="D67" i="3"/>
  <c r="C67" i="3"/>
  <c r="G63" i="3"/>
  <c r="F63" i="3"/>
  <c r="E63" i="3"/>
  <c r="D63" i="3"/>
  <c r="C63" i="3"/>
  <c r="C62" i="3"/>
  <c r="C61" i="3"/>
  <c r="G60" i="3"/>
  <c r="F60" i="3"/>
  <c r="E60" i="3"/>
  <c r="D60" i="3"/>
  <c r="C60" i="3"/>
  <c r="C59" i="3"/>
  <c r="G58" i="3"/>
  <c r="F58" i="3"/>
  <c r="E58" i="3"/>
  <c r="D58" i="3"/>
  <c r="C58" i="3"/>
  <c r="C57" i="3"/>
  <c r="C56" i="3"/>
  <c r="G55" i="3"/>
  <c r="F55" i="3"/>
  <c r="E55" i="3"/>
  <c r="D55" i="3"/>
  <c r="C55" i="3"/>
  <c r="C54" i="3"/>
  <c r="C53" i="3"/>
  <c r="G49" i="3"/>
  <c r="F49" i="3"/>
  <c r="E49" i="3"/>
  <c r="D49" i="3"/>
  <c r="C49" i="3"/>
  <c r="G48" i="3"/>
  <c r="F48" i="3"/>
  <c r="E48" i="3"/>
  <c r="D48" i="3"/>
  <c r="C48" i="3"/>
  <c r="G47" i="3"/>
  <c r="F47" i="3"/>
  <c r="E47" i="3"/>
  <c r="D47" i="3"/>
  <c r="C47" i="3"/>
  <c r="G46" i="3"/>
  <c r="F46" i="3"/>
  <c r="E46" i="3"/>
  <c r="D46" i="3"/>
  <c r="C46" i="3"/>
  <c r="C45" i="3"/>
  <c r="C44" i="3"/>
  <c r="C43" i="3"/>
  <c r="C42" i="3"/>
  <c r="C41" i="3"/>
  <c r="G40" i="3"/>
  <c r="F40" i="3"/>
  <c r="E40" i="3"/>
  <c r="D40" i="3"/>
  <c r="C40" i="3"/>
  <c r="G39" i="3"/>
  <c r="F39" i="3"/>
  <c r="E39" i="3"/>
  <c r="D39" i="3"/>
  <c r="C39" i="3"/>
  <c r="G38" i="3"/>
  <c r="F38" i="3"/>
  <c r="E38" i="3"/>
  <c r="C38" i="3"/>
  <c r="G37" i="3"/>
  <c r="F37" i="3"/>
  <c r="E37" i="3"/>
  <c r="D37" i="3"/>
  <c r="C37" i="3"/>
  <c r="G36" i="3"/>
  <c r="F36" i="3"/>
  <c r="E36" i="3"/>
  <c r="D36" i="3"/>
  <c r="C36" i="3"/>
  <c r="G35" i="3"/>
  <c r="F35" i="3"/>
  <c r="E35" i="3"/>
  <c r="D35" i="3"/>
  <c r="C35" i="3"/>
  <c r="G34" i="3"/>
  <c r="F34" i="3"/>
  <c r="E34" i="3"/>
  <c r="D34" i="3"/>
  <c r="C34" i="3"/>
  <c r="G33" i="3"/>
  <c r="F33" i="3"/>
  <c r="E33" i="3"/>
  <c r="D33" i="3"/>
  <c r="C33" i="3"/>
  <c r="G32" i="3"/>
  <c r="F32" i="3"/>
  <c r="E32" i="3"/>
  <c r="D32" i="3"/>
  <c r="C32" i="3"/>
  <c r="G31" i="3"/>
  <c r="F31" i="3"/>
  <c r="E31" i="3"/>
  <c r="D31" i="3"/>
  <c r="C31" i="3"/>
  <c r="G30" i="3"/>
  <c r="F30" i="3"/>
  <c r="E30" i="3"/>
  <c r="D30" i="3"/>
  <c r="C30" i="3"/>
  <c r="G29" i="3"/>
  <c r="F29" i="3"/>
  <c r="E29" i="3"/>
  <c r="D29" i="3"/>
  <c r="C29" i="3"/>
  <c r="C20" i="3"/>
  <c r="C18" i="3"/>
  <c r="C17" i="3"/>
  <c r="C16" i="3"/>
  <c r="C15" i="3"/>
  <c r="C14" i="3"/>
  <c r="C13" i="3"/>
  <c r="C12" i="3"/>
  <c r="AM86" i="2"/>
  <c r="AL86" i="2"/>
  <c r="AJ86" i="2"/>
  <c r="AG86" i="2"/>
  <c r="AD86" i="2"/>
  <c r="AA86" i="2"/>
  <c r="M86" i="2"/>
  <c r="H85" i="6" s="1"/>
  <c r="AM85" i="2"/>
  <c r="AL85" i="2"/>
  <c r="G45" i="3" s="1"/>
  <c r="AJ85" i="2"/>
  <c r="AG85" i="2"/>
  <c r="AD85" i="2"/>
  <c r="AA85" i="2"/>
  <c r="M85" i="2"/>
  <c r="H84" i="6" s="1"/>
  <c r="AM84" i="2"/>
  <c r="AL84" i="2"/>
  <c r="AJ84" i="2"/>
  <c r="AG84" i="2"/>
  <c r="AD84" i="2"/>
  <c r="AA84" i="2"/>
  <c r="M84" i="2"/>
  <c r="H83" i="6" s="1"/>
  <c r="AM83" i="2"/>
  <c r="AL83" i="2"/>
  <c r="AJ83" i="2"/>
  <c r="AG83" i="2"/>
  <c r="AD83" i="2"/>
  <c r="AA83" i="2"/>
  <c r="M83" i="2"/>
  <c r="H82" i="6" s="1"/>
  <c r="AM82" i="2"/>
  <c r="AL82" i="2"/>
  <c r="AJ82" i="2"/>
  <c r="AG82" i="2"/>
  <c r="AD82" i="2"/>
  <c r="AA82" i="2"/>
  <c r="M82" i="2"/>
  <c r="H81" i="6" s="1"/>
  <c r="AM81" i="2"/>
  <c r="AL81" i="2"/>
  <c r="AJ81" i="2"/>
  <c r="AG81" i="2"/>
  <c r="AD81" i="2"/>
  <c r="AA81" i="2"/>
  <c r="M81" i="2"/>
  <c r="H80" i="6" s="1"/>
  <c r="AM80" i="2"/>
  <c r="AL80" i="2"/>
  <c r="AJ80" i="2"/>
  <c r="AG80" i="2"/>
  <c r="AD80" i="2"/>
  <c r="AA80" i="2"/>
  <c r="M80" i="2"/>
  <c r="H79" i="6" s="1"/>
  <c r="AM79" i="2"/>
  <c r="AL79" i="2"/>
  <c r="AJ79" i="2"/>
  <c r="AG79" i="2"/>
  <c r="AD79" i="2"/>
  <c r="AA79" i="2"/>
  <c r="M79" i="2"/>
  <c r="H78" i="6" s="1"/>
  <c r="AM78" i="2"/>
  <c r="AL78" i="2"/>
  <c r="AJ78" i="2"/>
  <c r="AG78" i="2"/>
  <c r="AD78" i="2"/>
  <c r="AA78" i="2"/>
  <c r="M78" i="2"/>
  <c r="H77" i="6" s="1"/>
  <c r="AM77" i="2"/>
  <c r="AL77" i="2"/>
  <c r="AJ77" i="2"/>
  <c r="AG77" i="2"/>
  <c r="AD77" i="2"/>
  <c r="AA77" i="2"/>
  <c r="M77" i="2"/>
  <c r="H76" i="6" s="1"/>
  <c r="AM76" i="2"/>
  <c r="AL76" i="2"/>
  <c r="AJ76" i="2"/>
  <c r="AG76" i="2"/>
  <c r="AD76" i="2"/>
  <c r="AA76" i="2"/>
  <c r="M76" i="2"/>
  <c r="H75" i="6" s="1"/>
  <c r="AM75" i="2"/>
  <c r="AL75" i="2"/>
  <c r="AJ75" i="2"/>
  <c r="AG75" i="2"/>
  <c r="AD75" i="2"/>
  <c r="AA75" i="2"/>
  <c r="M75" i="2"/>
  <c r="H74" i="6" s="1"/>
  <c r="AM74" i="2"/>
  <c r="AL74" i="2"/>
  <c r="AJ74" i="2"/>
  <c r="AG74" i="2"/>
  <c r="AD74" i="2"/>
  <c r="AA74" i="2"/>
  <c r="M74" i="2"/>
  <c r="H73" i="6" s="1"/>
  <c r="AM73" i="2"/>
  <c r="AL73" i="2"/>
  <c r="G62" i="3" s="1"/>
  <c r="AJ73" i="2"/>
  <c r="AG73" i="2"/>
  <c r="AD73" i="2"/>
  <c r="AA73" i="2"/>
  <c r="M73" i="2"/>
  <c r="H72" i="6" s="1"/>
  <c r="AM72" i="2"/>
  <c r="AL72" i="2"/>
  <c r="AJ72" i="2"/>
  <c r="AG72" i="2"/>
  <c r="AD72" i="2"/>
  <c r="AA72" i="2"/>
  <c r="M72" i="2"/>
  <c r="H71" i="6" s="1"/>
  <c r="AM71" i="2"/>
  <c r="AL71" i="2"/>
  <c r="AJ71" i="2"/>
  <c r="AG71" i="2"/>
  <c r="AD71" i="2"/>
  <c r="AA71" i="2"/>
  <c r="M71" i="2"/>
  <c r="H70" i="6" s="1"/>
  <c r="AM70" i="2"/>
  <c r="AL70" i="2"/>
  <c r="G57" i="3" s="1"/>
  <c r="AJ70" i="2"/>
  <c r="AG70" i="2"/>
  <c r="AD70" i="2"/>
  <c r="AA70" i="2"/>
  <c r="M70" i="2"/>
  <c r="H69" i="6" s="1"/>
  <c r="AM69" i="2"/>
  <c r="AL69" i="2"/>
  <c r="AJ69" i="2"/>
  <c r="AG69" i="2"/>
  <c r="AD69" i="2"/>
  <c r="AA69" i="2"/>
  <c r="M69" i="2"/>
  <c r="H68" i="6" s="1"/>
  <c r="AM68" i="2"/>
  <c r="AL68" i="2"/>
  <c r="AJ68" i="2"/>
  <c r="AG68" i="2"/>
  <c r="AD68" i="2"/>
  <c r="AA68" i="2"/>
  <c r="M68" i="2"/>
  <c r="H67" i="6" s="1"/>
  <c r="AM67" i="2"/>
  <c r="AL67" i="2"/>
  <c r="AJ67" i="2"/>
  <c r="AG67" i="2"/>
  <c r="AD67" i="2"/>
  <c r="AA67" i="2"/>
  <c r="M67" i="2"/>
  <c r="H66" i="6" s="1"/>
  <c r="AM66" i="2"/>
  <c r="AL66" i="2"/>
  <c r="AJ66" i="2"/>
  <c r="AG66" i="2"/>
  <c r="AD66" i="2"/>
  <c r="AA66" i="2"/>
  <c r="M66" i="2"/>
  <c r="H65" i="6" s="1"/>
  <c r="AM65" i="2"/>
  <c r="AL65" i="2"/>
  <c r="AJ65" i="2"/>
  <c r="AG65" i="2"/>
  <c r="AD65" i="2"/>
  <c r="AA65" i="2"/>
  <c r="M65" i="2"/>
  <c r="H64" i="6" s="1"/>
  <c r="AM64" i="2"/>
  <c r="AL64" i="2"/>
  <c r="AJ64" i="2"/>
  <c r="AG64" i="2"/>
  <c r="AD64" i="2"/>
  <c r="AA64" i="2"/>
  <c r="M64" i="2"/>
  <c r="H63" i="6" s="1"/>
  <c r="AM63" i="2"/>
  <c r="AL63" i="2"/>
  <c r="AJ63" i="2"/>
  <c r="AG63" i="2"/>
  <c r="AD63" i="2"/>
  <c r="AA63" i="2"/>
  <c r="M63" i="2"/>
  <c r="H62" i="6" s="1"/>
  <c r="AM62" i="2"/>
  <c r="AL62" i="2"/>
  <c r="AJ62" i="2"/>
  <c r="AG62" i="2"/>
  <c r="AD62" i="2"/>
  <c r="AA62" i="2"/>
  <c r="M62" i="2"/>
  <c r="H61" i="6" s="1"/>
  <c r="AM61" i="2"/>
  <c r="AL61" i="2"/>
  <c r="AJ61" i="2"/>
  <c r="AG61" i="2"/>
  <c r="AD61" i="2"/>
  <c r="AA61" i="2"/>
  <c r="M61" i="2"/>
  <c r="H60" i="6" s="1"/>
  <c r="AM60" i="2"/>
  <c r="AL60" i="2"/>
  <c r="AJ60" i="2"/>
  <c r="AG60" i="2"/>
  <c r="AD60" i="2"/>
  <c r="AA60" i="2"/>
  <c r="M60" i="2"/>
  <c r="H59" i="6" s="1"/>
  <c r="AM59" i="2"/>
  <c r="AL59" i="2"/>
  <c r="AJ59" i="2"/>
  <c r="AG59" i="2"/>
  <c r="AD59" i="2"/>
  <c r="AA59" i="2"/>
  <c r="M59" i="2"/>
  <c r="H58" i="6" s="1"/>
  <c r="AM58" i="2"/>
  <c r="AL58" i="2"/>
  <c r="AJ58" i="2"/>
  <c r="AG58" i="2"/>
  <c r="AD58" i="2"/>
  <c r="AA58" i="2"/>
  <c r="M58" i="2"/>
  <c r="H57" i="6" s="1"/>
  <c r="AM57" i="2"/>
  <c r="AL57" i="2"/>
  <c r="AJ57" i="2"/>
  <c r="AG57" i="2"/>
  <c r="AD57" i="2"/>
  <c r="AA57" i="2"/>
  <c r="M57" i="2"/>
  <c r="H56" i="6" s="1"/>
  <c r="AM56" i="2"/>
  <c r="AL56" i="2"/>
  <c r="AJ56" i="2"/>
  <c r="AG56" i="2"/>
  <c r="AD56" i="2"/>
  <c r="AA56" i="2"/>
  <c r="M56" i="2"/>
  <c r="H55" i="6" s="1"/>
  <c r="AM55" i="2"/>
  <c r="AL55" i="2"/>
  <c r="AJ55" i="2"/>
  <c r="AG55" i="2"/>
  <c r="AD55" i="2"/>
  <c r="AA55" i="2"/>
  <c r="M55" i="2"/>
  <c r="H54" i="6" s="1"/>
  <c r="AM54" i="2"/>
  <c r="AL54" i="2"/>
  <c r="AJ54" i="2"/>
  <c r="AG54" i="2"/>
  <c r="AD54" i="2"/>
  <c r="AA54" i="2"/>
  <c r="M54" i="2"/>
  <c r="H53" i="6" s="1"/>
  <c r="AM53" i="2"/>
  <c r="AL53" i="2"/>
  <c r="AJ53" i="2"/>
  <c r="AG53" i="2"/>
  <c r="AD53" i="2"/>
  <c r="AA53" i="2"/>
  <c r="M53" i="2"/>
  <c r="H52" i="6" s="1"/>
  <c r="AM52" i="2"/>
  <c r="AL52" i="2"/>
  <c r="AJ52" i="2"/>
  <c r="AG52" i="2"/>
  <c r="AD52" i="2"/>
  <c r="AA52" i="2"/>
  <c r="M52" i="2"/>
  <c r="H51" i="6" s="1"/>
  <c r="AM51" i="2"/>
  <c r="AL51" i="2"/>
  <c r="AJ51" i="2"/>
  <c r="AG51" i="2"/>
  <c r="AD51" i="2"/>
  <c r="AA51" i="2"/>
  <c r="M51" i="2"/>
  <c r="H50" i="6" s="1"/>
  <c r="AM50" i="2"/>
  <c r="D38" i="3" s="1"/>
  <c r="AL50" i="2"/>
  <c r="AJ50" i="2"/>
  <c r="AG50" i="2"/>
  <c r="AD50" i="2"/>
  <c r="AA50" i="2"/>
  <c r="M50" i="2"/>
  <c r="H49" i="6" s="1"/>
  <c r="AM49" i="2"/>
  <c r="AL49" i="2"/>
  <c r="AJ49" i="2"/>
  <c r="AG49" i="2"/>
  <c r="AD49" i="2"/>
  <c r="AA49" i="2"/>
  <c r="M49" i="2"/>
  <c r="H48" i="6" s="1"/>
  <c r="AM48" i="2"/>
  <c r="AL48" i="2"/>
  <c r="AJ48" i="2"/>
  <c r="AG48" i="2"/>
  <c r="AD48" i="2"/>
  <c r="AA48" i="2"/>
  <c r="M48" i="2"/>
  <c r="H47" i="6" s="1"/>
  <c r="AM47" i="2"/>
  <c r="AL47" i="2"/>
  <c r="AJ47" i="2"/>
  <c r="AG47" i="2"/>
  <c r="AD47" i="2"/>
  <c r="AA47" i="2"/>
  <c r="M47" i="2"/>
  <c r="H46" i="6" s="1"/>
  <c r="AM46" i="2"/>
  <c r="AL46" i="2"/>
  <c r="AJ46" i="2"/>
  <c r="AG46" i="2"/>
  <c r="AD46" i="2"/>
  <c r="AA46" i="2"/>
  <c r="M46" i="2"/>
  <c r="H45" i="6" s="1"/>
  <c r="AM45" i="2"/>
  <c r="AL45" i="2"/>
  <c r="AJ45" i="2"/>
  <c r="AG45" i="2"/>
  <c r="AD45" i="2"/>
  <c r="AA45" i="2"/>
  <c r="M45" i="2"/>
  <c r="H44" i="6" s="1"/>
  <c r="AM44" i="2"/>
  <c r="AL44" i="2"/>
  <c r="AJ44" i="2"/>
  <c r="AG44" i="2"/>
  <c r="AD44" i="2"/>
  <c r="AA44" i="2"/>
  <c r="M44" i="2"/>
  <c r="H43" i="6" s="1"/>
  <c r="AM43" i="2"/>
  <c r="AL43" i="2"/>
  <c r="AJ43" i="2"/>
  <c r="AG43" i="2"/>
  <c r="AD43" i="2"/>
  <c r="AA43" i="2"/>
  <c r="M43" i="2"/>
  <c r="H42" i="6" s="1"/>
  <c r="AM42" i="2"/>
  <c r="AL42" i="2"/>
  <c r="AJ42" i="2"/>
  <c r="AG42" i="2"/>
  <c r="AD42" i="2"/>
  <c r="AA42" i="2"/>
  <c r="M42" i="2"/>
  <c r="H41" i="6" s="1"/>
  <c r="AM41" i="2"/>
  <c r="AL41" i="2"/>
  <c r="AJ41" i="2"/>
  <c r="AG41" i="2"/>
  <c r="AD41" i="2"/>
  <c r="AA41" i="2"/>
  <c r="M41" i="2"/>
  <c r="H40" i="6" s="1"/>
  <c r="AM40" i="2"/>
  <c r="AL40" i="2"/>
  <c r="AJ40" i="2"/>
  <c r="AG40" i="2"/>
  <c r="AD40" i="2"/>
  <c r="AA40" i="2"/>
  <c r="M40" i="2"/>
  <c r="H39" i="6" s="1"/>
  <c r="AM39" i="2"/>
  <c r="AL39" i="2"/>
  <c r="AJ39" i="2"/>
  <c r="AG39" i="2"/>
  <c r="AD39" i="2"/>
  <c r="AA39" i="2"/>
  <c r="M39" i="2"/>
  <c r="H38" i="6" s="1"/>
  <c r="AM38" i="2"/>
  <c r="AL38" i="2"/>
  <c r="AJ38" i="2"/>
  <c r="AG38" i="2"/>
  <c r="AD38" i="2"/>
  <c r="AA38" i="2"/>
  <c r="M38" i="2"/>
  <c r="H37" i="6" s="1"/>
  <c r="AM37" i="2"/>
  <c r="AL37" i="2"/>
  <c r="AJ37" i="2"/>
  <c r="AG37" i="2"/>
  <c r="AD37" i="2"/>
  <c r="AA37" i="2"/>
  <c r="M37" i="2"/>
  <c r="H36" i="6" s="1"/>
  <c r="AM36" i="2"/>
  <c r="AL36" i="2"/>
  <c r="AJ36" i="2"/>
  <c r="AG36" i="2"/>
  <c r="AD36" i="2"/>
  <c r="AA36" i="2"/>
  <c r="M36" i="2"/>
  <c r="H35" i="6" s="1"/>
  <c r="AM35" i="2"/>
  <c r="AL35" i="2"/>
  <c r="AJ35" i="2"/>
  <c r="AG35" i="2"/>
  <c r="AD35" i="2"/>
  <c r="AA35" i="2"/>
  <c r="M35" i="2"/>
  <c r="H34" i="6" s="1"/>
  <c r="AM34" i="2"/>
  <c r="AL34" i="2"/>
  <c r="AJ34" i="2"/>
  <c r="AG34" i="2"/>
  <c r="AD34" i="2"/>
  <c r="AA34" i="2"/>
  <c r="M34" i="2"/>
  <c r="AM33" i="2"/>
  <c r="AL33" i="2"/>
  <c r="AJ33" i="2"/>
  <c r="AG33" i="2"/>
  <c r="AD33" i="2"/>
  <c r="AA33" i="2"/>
  <c r="M33" i="2"/>
  <c r="AM32" i="2"/>
  <c r="AL32" i="2"/>
  <c r="AJ32" i="2"/>
  <c r="AG32" i="2"/>
  <c r="AD32" i="2"/>
  <c r="AA32" i="2"/>
  <c r="M32" i="2"/>
  <c r="AM31" i="2"/>
  <c r="AL31" i="2"/>
  <c r="AJ31" i="2"/>
  <c r="AG31" i="2"/>
  <c r="AD31" i="2"/>
  <c r="AA31" i="2"/>
  <c r="M31" i="2"/>
  <c r="AM30" i="2"/>
  <c r="AL30" i="2"/>
  <c r="AJ30" i="2"/>
  <c r="AG30" i="2"/>
  <c r="AD30" i="2"/>
  <c r="AA30" i="2"/>
  <c r="M30" i="2"/>
  <c r="H29" i="6" s="1"/>
  <c r="AM29" i="2"/>
  <c r="AL29" i="2"/>
  <c r="AJ29" i="2"/>
  <c r="AG29" i="2"/>
  <c r="AD29" i="2"/>
  <c r="AA29" i="2"/>
  <c r="M29" i="2"/>
  <c r="H28" i="6" s="1"/>
  <c r="AM28" i="2"/>
  <c r="AL28" i="2"/>
  <c r="AJ28" i="2"/>
  <c r="AG28" i="2"/>
  <c r="AD28" i="2"/>
  <c r="AA28" i="2"/>
  <c r="M28" i="2"/>
  <c r="H27" i="6" s="1"/>
  <c r="AM27" i="2"/>
  <c r="AL27" i="2"/>
  <c r="AJ27" i="2"/>
  <c r="AG27" i="2"/>
  <c r="AD27" i="2"/>
  <c r="AA27" i="2"/>
  <c r="M27" i="2"/>
  <c r="H26" i="6" s="1"/>
  <c r="AM26" i="2"/>
  <c r="AL26" i="2"/>
  <c r="AJ26" i="2"/>
  <c r="AG26" i="2"/>
  <c r="AD26" i="2"/>
  <c r="AA26" i="2"/>
  <c r="M26" i="2"/>
  <c r="H25" i="6" s="1"/>
  <c r="AM25" i="2"/>
  <c r="AL25" i="2"/>
  <c r="AJ25" i="2"/>
  <c r="AG25" i="2"/>
  <c r="AD25" i="2"/>
  <c r="AA25" i="2"/>
  <c r="M25" i="2"/>
  <c r="H24" i="6" s="1"/>
  <c r="AM24" i="2"/>
  <c r="AL24" i="2"/>
  <c r="AJ24" i="2"/>
  <c r="AG24" i="2"/>
  <c r="AD24" i="2"/>
  <c r="AA24" i="2"/>
  <c r="M24" i="2"/>
  <c r="H23" i="6" s="1"/>
  <c r="AM23" i="2"/>
  <c r="AL23" i="2"/>
  <c r="AJ23" i="2"/>
  <c r="AG23" i="2"/>
  <c r="AD23" i="2"/>
  <c r="AA23" i="2"/>
  <c r="M23" i="2"/>
  <c r="H22" i="6" s="1"/>
  <c r="AM22" i="2"/>
  <c r="AL22" i="2"/>
  <c r="AJ22" i="2"/>
  <c r="AG22" i="2"/>
  <c r="AD22" i="2"/>
  <c r="AA22" i="2"/>
  <c r="M22" i="2"/>
  <c r="H21" i="6" s="1"/>
  <c r="AM21" i="2"/>
  <c r="AL21" i="2"/>
  <c r="AJ21" i="2"/>
  <c r="AG21" i="2"/>
  <c r="AD21" i="2"/>
  <c r="AA21" i="2"/>
  <c r="M21" i="2"/>
  <c r="H20" i="6" s="1"/>
  <c r="AM20" i="2"/>
  <c r="AL20" i="2"/>
  <c r="AJ20" i="2"/>
  <c r="AG20" i="2"/>
  <c r="AD20" i="2"/>
  <c r="AA20" i="2"/>
  <c r="M20" i="2"/>
  <c r="H19" i="6" s="1"/>
  <c r="AM19" i="2"/>
  <c r="AL19" i="2"/>
  <c r="AJ19" i="2"/>
  <c r="AG19" i="2"/>
  <c r="AD19" i="2"/>
  <c r="AA19" i="2"/>
  <c r="M19" i="2"/>
  <c r="H18" i="6" s="1"/>
  <c r="AM18" i="2"/>
  <c r="AL18" i="2"/>
  <c r="AJ18" i="2"/>
  <c r="AG18" i="2"/>
  <c r="AD18" i="2"/>
  <c r="AA18" i="2"/>
  <c r="M18" i="2"/>
  <c r="H17" i="6" s="1"/>
  <c r="AM17" i="2"/>
  <c r="AL17" i="2"/>
  <c r="AJ17" i="2"/>
  <c r="AG17" i="2"/>
  <c r="AD17" i="2"/>
  <c r="AA17" i="2"/>
  <c r="M17" i="2"/>
  <c r="H16" i="6" s="1"/>
  <c r="AM16" i="2"/>
  <c r="AL16" i="2"/>
  <c r="AJ16" i="2"/>
  <c r="AG16" i="2"/>
  <c r="AD16" i="2"/>
  <c r="AA16" i="2"/>
  <c r="M16" i="2"/>
  <c r="H15" i="6" s="1"/>
  <c r="AM15" i="2"/>
  <c r="AL15" i="2"/>
  <c r="AJ15" i="2"/>
  <c r="AG15" i="2"/>
  <c r="AD15" i="2"/>
  <c r="AA15" i="2"/>
  <c r="M15" i="2"/>
  <c r="H14" i="6" s="1"/>
  <c r="AM14" i="2"/>
  <c r="AL14" i="2"/>
  <c r="AJ14" i="2"/>
  <c r="AG14" i="2"/>
  <c r="AD14" i="2"/>
  <c r="AA14" i="2"/>
  <c r="M14" i="2"/>
  <c r="H13" i="6" s="1"/>
  <c r="AM13" i="2"/>
  <c r="AL13" i="2"/>
  <c r="AJ13" i="2"/>
  <c r="AG13" i="2"/>
  <c r="AD13" i="2"/>
  <c r="AA13" i="2"/>
  <c r="M13" i="2"/>
  <c r="H12" i="6" s="1"/>
  <c r="AM12" i="2"/>
  <c r="AL12" i="2"/>
  <c r="G74" i="3" s="1"/>
  <c r="AJ12" i="2"/>
  <c r="AG12" i="2"/>
  <c r="AD12" i="2"/>
  <c r="AA12" i="2"/>
  <c r="M12" i="2"/>
  <c r="H11" i="6" s="1"/>
  <c r="AM11" i="2"/>
  <c r="AL11" i="2"/>
  <c r="AJ11" i="2"/>
  <c r="AG11" i="2"/>
  <c r="AD11" i="2"/>
  <c r="AA11" i="2"/>
  <c r="M11" i="2"/>
  <c r="H10" i="6" s="1"/>
  <c r="AM10" i="2"/>
  <c r="AL10" i="2"/>
  <c r="AJ10" i="2"/>
  <c r="AG10" i="2"/>
  <c r="AD10" i="2"/>
  <c r="AA10" i="2"/>
  <c r="M10" i="2"/>
  <c r="H9" i="6" s="1"/>
  <c r="AM9" i="2"/>
  <c r="AL9" i="2"/>
  <c r="AJ9" i="2"/>
  <c r="AG9" i="2"/>
  <c r="AD9" i="2"/>
  <c r="AA9" i="2"/>
  <c r="M9" i="2"/>
  <c r="H8" i="6" s="1"/>
  <c r="AM8" i="2"/>
  <c r="AL8" i="2"/>
  <c r="AJ8" i="2"/>
  <c r="AG8" i="2"/>
  <c r="AD8" i="2"/>
  <c r="AA8" i="2"/>
  <c r="M8" i="2"/>
  <c r="H7" i="6" s="1"/>
  <c r="AM7" i="2"/>
  <c r="AL7" i="2"/>
  <c r="AJ7" i="2"/>
  <c r="AG7" i="2"/>
  <c r="AD7" i="2"/>
  <c r="AA7" i="2"/>
  <c r="M7" i="2"/>
  <c r="H6" i="6" s="1"/>
  <c r="AM6" i="2"/>
  <c r="AL6" i="2"/>
  <c r="AJ6" i="2"/>
  <c r="AG6" i="2"/>
  <c r="AD6" i="2"/>
  <c r="AA6" i="2"/>
  <c r="M6" i="2"/>
  <c r="H5" i="6" s="1"/>
  <c r="AM5" i="2"/>
  <c r="AL5" i="2"/>
  <c r="AJ5" i="2"/>
  <c r="AG5" i="2"/>
  <c r="AD5" i="2"/>
  <c r="AA5" i="2"/>
  <c r="M5" i="2"/>
  <c r="H4" i="6" s="1"/>
  <c r="AM4" i="2"/>
  <c r="AL4" i="2"/>
  <c r="AJ4" i="2"/>
  <c r="AG4" i="2"/>
  <c r="AD4" i="2"/>
  <c r="AA4" i="2"/>
  <c r="M4" i="2"/>
  <c r="H3" i="6" s="1"/>
  <c r="F45" i="3" l="1"/>
  <c r="D45" i="3"/>
  <c r="E45" i="3"/>
  <c r="E44" i="3"/>
  <c r="D68" i="3"/>
  <c r="E61" i="3"/>
  <c r="F68" i="3"/>
  <c r="F61" i="3"/>
  <c r="F44" i="3"/>
  <c r="E68" i="3"/>
  <c r="D61" i="3"/>
  <c r="D44" i="3"/>
  <c r="G44" i="3"/>
  <c r="G68" i="3"/>
  <c r="G61" i="3"/>
  <c r="E62" i="3"/>
  <c r="D62" i="3"/>
  <c r="F62" i="3"/>
  <c r="E53" i="3"/>
  <c r="F43" i="3"/>
  <c r="F53" i="3"/>
  <c r="D53" i="3"/>
  <c r="D43" i="3"/>
  <c r="E43" i="3"/>
  <c r="G53" i="3"/>
  <c r="G43" i="3"/>
  <c r="F57" i="3"/>
  <c r="E57" i="3"/>
  <c r="D57" i="3"/>
  <c r="F42" i="3"/>
  <c r="E59" i="3"/>
  <c r="D42" i="3"/>
  <c r="F59" i="3"/>
  <c r="E42" i="3"/>
  <c r="D59" i="3"/>
  <c r="G42" i="3"/>
  <c r="G59" i="3"/>
  <c r="D72" i="3"/>
  <c r="F54" i="3"/>
  <c r="D54" i="3"/>
  <c r="F72" i="3"/>
  <c r="E72" i="3"/>
  <c r="E54" i="3"/>
  <c r="G54" i="3"/>
  <c r="G72" i="3"/>
  <c r="E56" i="3"/>
  <c r="C23" i="3"/>
  <c r="F56" i="3"/>
  <c r="D69" i="3"/>
  <c r="E41" i="3"/>
  <c r="C19" i="3"/>
  <c r="C22" i="3"/>
  <c r="D56" i="3"/>
  <c r="C21" i="3"/>
  <c r="E69" i="3"/>
  <c r="C24" i="3"/>
  <c r="F41" i="3"/>
  <c r="F69" i="3"/>
  <c r="D41" i="3"/>
  <c r="G41" i="3"/>
  <c r="C25" i="3"/>
  <c r="G69" i="3"/>
  <c r="G56" i="3"/>
  <c r="F74" i="3"/>
  <c r="E74" i="3"/>
  <c r="D74"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Oficina Asesora de Planeación</author>
  </authors>
  <commentList>
    <comment ref="H3" authorId="0" shapeId="0" xr:uid="{00000000-0006-0000-0100-000001000000}">
      <text>
        <r>
          <rPr>
            <sz val="11"/>
            <color theme="1"/>
            <rFont val="Calibri"/>
            <family val="2"/>
            <scheme val="minor"/>
          </rPr>
          <t>Exigencia de los criterios CREMAS definidos en el Esquema de Seguimiento y Evaluación del Plan de Desarrollo.</t>
        </r>
      </text>
    </comment>
    <comment ref="M3" authorId="0" shapeId="0" xr:uid="{00000000-0006-0000-0100-000002000000}">
      <text>
        <r>
          <rPr>
            <sz val="11"/>
            <color theme="1"/>
            <rFont val="Calibri"/>
            <family val="2"/>
            <scheme val="minor"/>
          </rPr>
          <t>Calculada: si el tipo de acumulación es «Suma», agrega las metas de 2026 y 2027; si es «No acumulable», toma la mayor de las dos.</t>
        </r>
      </text>
    </comment>
    <comment ref="X3" authorId="0" shapeId="0" xr:uid="{00000000-0006-0000-0100-000003000000}">
      <text>
        <r>
          <rPr>
            <sz val="11"/>
            <color theme="1"/>
            <rFont val="Calibri"/>
            <family val="2"/>
            <scheme val="minor"/>
          </rPr>
          <t>Meta de producto del Plan de Desarrollo Departamental 2026-2027 en la que se ancla la actividad. Permite reflejar el avance del Programa en el Plan Indicativo y en el SISPDET sin duplicar el reporte.</t>
        </r>
      </text>
    </comment>
    <comment ref="AL3" authorId="0" shapeId="0" xr:uid="{00000000-0006-0000-0100-000004000000}">
      <text>
        <r>
          <rPr>
            <sz val="11"/>
            <color theme="1"/>
            <rFont val="Calibri"/>
            <family val="2"/>
            <scheme val="minor"/>
          </rPr>
          <t>Calculada sobre la meta del bienio. En metas de tipo «Suma» agrega el avance del cuatrimestre 1 con el mayor avance de 2027. En metas «No acumulable» toma el último valor reportado. El cuatrimestre 3 corta al 31 de agosto de 2027, por lo que el porcentaje del bienio es parcial hasta el cierre.</t>
        </r>
      </text>
    </comment>
  </commentList>
</comments>
</file>

<file path=xl/sharedStrings.xml><?xml version="1.0" encoding="utf-8"?>
<sst xmlns="http://schemas.openxmlformats.org/spreadsheetml/2006/main" count="2292" uniqueCount="931">
  <si>
    <t>GOBERNACIÓN DEL DEPARTAMENTO DEL MAGDALENA</t>
  </si>
  <si>
    <t>Oficina Asesora de Planeación Departamental</t>
  </si>
  <si>
    <t>PLAN DE ACCIÓN DEL PROGRAMA DE TRANSPARENCIA Y ÉTICA PÚBLICA</t>
  </si>
  <si>
    <t>Plan de Ejecución y Monitoreo · Vigencias 2026 – 2027</t>
  </si>
  <si>
    <t>Entidad</t>
  </si>
  <si>
    <t>Gobernación del Departamento del Magdalena — Código SIGEP 4412</t>
  </si>
  <si>
    <t>Instrumento</t>
  </si>
  <si>
    <t>Plan de Ejecución y Monitoreo del PTEP, en los términos de la acción transversal de Planeación del Anexo Técnico</t>
  </si>
  <si>
    <t>Fundamento normativo</t>
  </si>
  <si>
    <t>Ley 1474 de 2011, art. 73, modificado por el art. 31 de la Ley 2195 de 2022 · Decreto 1122 de 2024 y su Anexo Técnico · Decreto 1081 de 2015, arts. 2.1.4.4.1.1 a 2.1.4.4.1.5</t>
  </si>
  <si>
    <t>Plan de Desarrollo</t>
  </si>
  <si>
    <t>Plan de Desarrollo Departamental 2026-2027 «Con MÁS Resultados 12+1 Ruta del CAMBIO para Superar la Pobreza» — Ordenanza 188 del 26 de mayo de 2026</t>
  </si>
  <si>
    <t>Articulación programática</t>
  </si>
  <si>
    <t>Revolución del Gobierno Popular · Movilizaciones «Por el Poder Popular» y «Por la Autonomía Territorial y la Participación» · Programas «Transparencia y Participación Ciudadana» y «Gestión Pública con Resultados»</t>
  </si>
  <si>
    <t>Meta de resultado asociada</t>
  </si>
  <si>
    <t>Índice de Desempeño Institucional – IDI (DAFP-FURAG). Línea base del Plan: 59,0 (vigencia 2024) · Meta del Plan 2026-2027: 72,0 · Resultado verificado de la vigencia 2025: 85,41 · Meta propia del Programa: 88,00 al cierre de 2027</t>
  </si>
  <si>
    <t>Categoría de la entidad</t>
  </si>
  <si>
    <t>Segunda. Exigibles los estándares 1 y 2 del Anexo Técnico</t>
  </si>
  <si>
    <t>Administrador del Programa</t>
  </si>
  <si>
    <t>Oficina Asesora de Planeación Departamental — segunda línea de defensa</t>
  </si>
  <si>
    <t>Aprueba</t>
  </si>
  <si>
    <t>Comité Institucional de Gestión y Desempeño</t>
  </si>
  <si>
    <t>Actividades del Plan</t>
  </si>
  <si>
    <t>83</t>
  </si>
  <si>
    <t>Periodicidad de seguimiento</t>
  </si>
  <si>
    <t>Cuatrimestral. Primer hito: corte al 31 de diciembre de 2026. Coincide con el reporte mínimo de tres veces al año que el Plan de Desarrollo exige a los planes de acción anuales por dependencia</t>
  </si>
  <si>
    <t>Calidad de los indicadores</t>
  </si>
  <si>
    <t>Verificados contra los criterios CREMAS del Plan de Desarrollo (Claro, Relevante, Económico, Medible, Adecuado, Sensible), con línea base, meta, tipo de acumulación, fórmula de cálculo, fuente oficial y periodicidad de medición</t>
  </si>
  <si>
    <t>Plataformas de reporte</t>
  </si>
  <si>
    <t>SISPDET (seguimiento departamental) · SISPT (DNP) · GESPROY y PIIP para la inversión · FURAG para el reporte externo</t>
  </si>
  <si>
    <t>Programa que ejecuta</t>
  </si>
  <si>
    <t>Programa de Transparencia y Ética Pública 2026-2027, documento consolidado versión 3.0 — 107 páginas, 54 tablas y 10 figuras</t>
  </si>
  <si>
    <t>Protección del libro</t>
  </si>
  <si>
    <t>Las hojas están protegidas sin contraseña: solo admiten escritura las celdas sombreadas en amarillo. La Oficina Asesora de Planeación puede retirar la protección desde Revisar › Desproteger hoja para efectuar ajustes de formulación</t>
  </si>
  <si>
    <t>Versión</t>
  </si>
  <si>
    <t>3.0 — Revisada para su difusión al Comité Institucional de Gestión y Desempeño</t>
  </si>
  <si>
    <t>Fecha</t>
  </si>
  <si>
    <t>Agosto de 2026</t>
  </si>
  <si>
    <t>CALENDARIO DE SEGUIMIENTO CUATRIMESTRAL</t>
  </si>
  <si>
    <t>Seguimiento</t>
  </si>
  <si>
    <t>Fecha de corte   ·   Presentación al CIGD</t>
  </si>
  <si>
    <t>Cuatrimestre 1</t>
  </si>
  <si>
    <t>31 de diciembre de 2026   ·   Presentación al CIGD: Enero de 2027</t>
  </si>
  <si>
    <t>Cuatrimestre 2</t>
  </si>
  <si>
    <t>30 de abril de 2027   ·   Presentación al CIGD: Mayo de 2027</t>
  </si>
  <si>
    <t>Cuatrimestre 3</t>
  </si>
  <si>
    <t>31 de agosto de 2027   ·   Presentación al CIGD: Septiembre de 2027</t>
  </si>
  <si>
    <t>Cierre del bienio</t>
  </si>
  <si>
    <t>31 de diciembre de 2027   ·   Presentación al CIGD: Enero de 2028 — dentro del Informe de Evaluación</t>
  </si>
  <si>
    <t>INSTRUCCIONES DE DILIGENCIAMIENTO</t>
  </si>
  <si>
    <t>Celdas que debe diligenciar la dependencia responsable</t>
  </si>
  <si>
    <t>Únicamente las columnas sombreadas en amarillo de la hoja «Plan de Acción»: Avance reportado y Observación de cada cuatrimestre. Las columnas de porcentaje y el estado se calculan automáticamente.</t>
  </si>
  <si>
    <t>Qué se reporta como avance</t>
  </si>
  <si>
    <t>El valor alcanzado del indicador en la unidad de medida señalada. Para indicadores de porcentaje se reporta la fracción alcanzada (0,85 se muestra como 85 %). Para indicadores de número se reporta la cantidad ejecutada.</t>
  </si>
  <si>
    <t>Cómo se reporta en los indicadores de tipo «Suma»</t>
  </si>
  <si>
    <t>El valor de cada corte de 2027 se reporta ACUMULADO dentro de la vigencia, no como incremento del cuatrimestre. Si en el corte C2 se ejecutaron dos unidades y en el C3 una más, en el C3 se reporta 3. La fórmula del bienio suma el avance de 2026 con el mayor valor acumulado de 2027.</t>
  </si>
  <si>
    <t>Los cuatro cortes de verificación</t>
  </si>
  <si>
    <t>La columna «Plazo» indica el corte en que se verifica cada actividad: C1 al 31 de diciembre de 2026, C2 al 30 de abril de 2027, C3 al 31 de agosto de 2027 y el cierre del bienio al 31 de diciembre de 2027. Los tres primeros producen informe cuatrimestral al Comité; el cuarto se reporta dentro del Informe de Evaluación.</t>
  </si>
  <si>
    <t>Atribución de la meta por vigencia</t>
  </si>
  <si>
    <t>La meta se imputa a la vigencia del corte en que se verifica. Una actividad cuyo plazo vence en 2027 lleva cero en la meta de 2026: no es exigible antes de su plazo y su porcentaje de cumplimiento de 2026 se muestra como «n. a.».</t>
  </si>
  <si>
    <t>Regla de evidencia</t>
  </si>
  <si>
    <t>Todo avance reportado debe soportarse en la evidencia señalada en la columna «Evidencia verificable». El avance sin evidencia se computa como no ejecutado en la auditoría al Programa.</t>
  </si>
  <si>
    <t>Regla de programación</t>
  </si>
  <si>
    <t>Toda actividad lleva programación explícita en la vigencia en que resulta exigible. El Plan reporta de manera separada el cumplimiento de cada año y el avance del bienio, de modo que una actividad que solo se ejecuta en 2027 no genere alerta en el corte de 2026.</t>
  </si>
  <si>
    <t>Acumulación de metas</t>
  </si>
  <si>
    <t>La columna «Tipo de acumulación» determina el cálculo de la meta del bienio: «Suma» agrega las metas de 2026 y 2027; «No acumulable» toma la mayor de las dos, y se usa en indicadores de porcentaje, de estado o de puntaje.</t>
  </si>
  <si>
    <t>Fuente de financiación</t>
  </si>
  <si>
    <t>Toda actividad que demande recursos debe quedar reflejada en el Plan Anual de Adquisiciones de la vigencia. Una actividad sin fuente identificada se considera incumplida para efectos de la auditoría.</t>
  </si>
  <si>
    <t>CONVENCIONES DE COLOR</t>
  </si>
  <si>
    <t>Amarillo</t>
  </si>
  <si>
    <t>Celda de diligenciamiento por la dependencia responsable</t>
  </si>
  <si>
    <t>Azul (encabezado)</t>
  </si>
  <si>
    <t>Estructura del Plan. No modificar</t>
  </si>
  <si>
    <t>Gris</t>
  </si>
  <si>
    <t>Celda calculada automáticamente. No modificar</t>
  </si>
  <si>
    <t>Verde / rojo (estado)</t>
  </si>
  <si>
    <t>Semáforo automático del estado de la actividad</t>
  </si>
  <si>
    <t>PLAN DE ACCIÓN DEL PROGRAMA DE TRANSPARENCIA Y ÉTICA PÚBLICA 2026-2027  ·  GOBERNACIÓN DEL DEPARTAMENTO DEL MAGDALENA  ·  Plan de Ejecución y Monitoreo</t>
  </si>
  <si>
    <t>IDENTIFICACIÓN</t>
  </si>
  <si>
    <t>FORMULACIÓN DE LA ACTIVIDAD</t>
  </si>
  <si>
    <t>METAS</t>
  </si>
  <si>
    <t>RESPONSABILIDAD Y RECURSOS</t>
  </si>
  <si>
    <t>PRIORIZACIÓN</t>
  </si>
  <si>
    <t>ARTICULACIÓN CON EL PLAN DE DESARROLLO 2026-2027</t>
  </si>
  <si>
    <t>SEGUIMIENTO CUATRIMESTRE 1
(corte 31 de diciembre de 2026)</t>
  </si>
  <si>
    <t>SEGUIMIENTO CUATRIMESTRE 2
(corte 30 de abril de 2027)</t>
  </si>
  <si>
    <t>SEGUIMIENTO CUATRIMESTRE 3
(corte 31 de agosto de 2027)</t>
  </si>
  <si>
    <t>CIERRE DEL BIENIO
(corte 31 de diciembre de 2027)</t>
  </si>
  <si>
    <t>RESULTADO DEL BIENIO</t>
  </si>
  <si>
    <t>Código</t>
  </si>
  <si>
    <t>Componente</t>
  </si>
  <si>
    <t>Línea de Acción (Componente)</t>
  </si>
  <si>
    <t>Actividad Específica</t>
  </si>
  <si>
    <t>Herramienta o instrumento</t>
  </si>
  <si>
    <t>Indicador de Medición</t>
  </si>
  <si>
    <t>Unidad de Medida</t>
  </si>
  <si>
    <t>Fórmula de cálculo</t>
  </si>
  <si>
    <t>Línea base</t>
  </si>
  <si>
    <t>Meta 2026</t>
  </si>
  <si>
    <t>Meta 2027</t>
  </si>
  <si>
    <t>Tipo de acumulación</t>
  </si>
  <si>
    <t>Meta del bienio</t>
  </si>
  <si>
    <t>Periodicidad de medición</t>
  </si>
  <si>
    <t>Responsable (Dependencia)</t>
  </si>
  <si>
    <t>Corresponsable</t>
  </si>
  <si>
    <t>Plazo</t>
  </si>
  <si>
    <t>Evidencia verificable</t>
  </si>
  <si>
    <t>Prioridad</t>
  </si>
  <si>
    <t>Recomendaciones FURAG asociadas</t>
  </si>
  <si>
    <t>Revolución / Movilización</t>
  </si>
  <si>
    <t>Programa – Subprograma del PDD</t>
  </si>
  <si>
    <t>Meta de producto del PDD asociada</t>
  </si>
  <si>
    <t>Código MGA</t>
  </si>
  <si>
    <t>Avance reportado C1</t>
  </si>
  <si>
    <t>% cumplimiento 2026</t>
  </si>
  <si>
    <t>Observación C1</t>
  </si>
  <si>
    <t>Avance reportado C2</t>
  </si>
  <si>
    <t>% avance de 2027 al corte C2</t>
  </si>
  <si>
    <t>Observación C2</t>
  </si>
  <si>
    <t>Avance reportado C3</t>
  </si>
  <si>
    <t>% avance de 2027 al corte C3</t>
  </si>
  <si>
    <t>Observación C3</t>
  </si>
  <si>
    <t>Avance reportado al cierre</t>
  </si>
  <si>
    <t>% cumplimiento 2027</t>
  </si>
  <si>
    <t>Observación de cierre</t>
  </si>
  <si>
    <t>% avance del bienio</t>
  </si>
  <si>
    <t>Estado</t>
  </si>
  <si>
    <t>CT-01-01</t>
  </si>
  <si>
    <t>Componente Transversal</t>
  </si>
  <si>
    <t>1. Declaración de compromiso</t>
  </si>
  <si>
    <t>Socializar la Declaración de Compromiso con la Transparencia y la Ética Pública en las jornadas de inducción y reinducción, y con los contratistas al inicio de cada vinculación.</t>
  </si>
  <si>
    <t>Declaración de Compromiso (CT-02)</t>
  </si>
  <si>
    <t>Porcentaje de servidores y contratistas que reciben socialización de la Declaración</t>
  </si>
  <si>
    <t>Porcentaje</t>
  </si>
  <si>
    <t>(Servidores y contratistas con socialización registrada ÷ Total de servidores y contratistas vinculados en la vigencia) × 100</t>
  </si>
  <si>
    <t>0 %</t>
  </si>
  <si>
    <t>No acumulable</t>
  </si>
  <si>
    <t>Anual, con verificación en dos cortes</t>
  </si>
  <si>
    <t>Oficina de Talento Humano</t>
  </si>
  <si>
    <t>Oficina Asesora de Comunicaciones</t>
  </si>
  <si>
    <t>Diciembre de cada vigencia · cortes C1 y de cierre</t>
  </si>
  <si>
    <t>Funcionamiento — no requiere recursos adicionales</t>
  </si>
  <si>
    <t>Listados de asistencia y certificación en carpeta contractual</t>
  </si>
  <si>
    <t>Media</t>
  </si>
  <si>
    <t>—</t>
  </si>
  <si>
    <t>Gobierno Popular / Por la Autonomía Territorial y la Participación</t>
  </si>
  <si>
    <t>Gestión Pública con Resultados – Modernización institucional y servicios de excelencia</t>
  </si>
  <si>
    <t>Desarrollar (1) diplomado en Políticas Públicas para el Cambio que fortalezca las capacidades de funcionarios y contratistas</t>
  </si>
  <si>
    <t>459903001</t>
  </si>
  <si>
    <t>CT-01-02</t>
  </si>
  <si>
    <t>Documentar los ejercicios de participación de colaboradores en la construcción y actualización de la Declaración, conforme lo exige la acción transversal de Declaración.</t>
  </si>
  <si>
    <t>Acta de socialización participativa</t>
  </si>
  <si>
    <t>Ejercicios de participación documentados</t>
  </si>
  <si>
    <t>Número</t>
  </si>
  <si>
    <t>Sumatoria de ejercicios de participación documentados en acta durante la vigencia</t>
  </si>
  <si>
    <t>Sin documentar</t>
  </si>
  <si>
    <t>Suma</t>
  </si>
  <si>
    <t>Oficina Asesora de Planeación</t>
  </si>
  <si>
    <t>Segundo cuatrimestre de cada vigencia · cortes C1 y C3</t>
  </si>
  <si>
    <t>Acta con convocatoria, registro de asistencia y consolidado de aportes</t>
  </si>
  <si>
    <t>Sin anclaje directo</t>
  </si>
  <si>
    <t>Acción propia del Programa (Anexo Técnico, Decreto 1122 de 2024)</t>
  </si>
  <si>
    <t>No corresponde a una meta de producto del Plan de Desarrollo</t>
  </si>
  <si>
    <t>CT-02-01</t>
  </si>
  <si>
    <t>2. Objetivos del Programa</t>
  </si>
  <si>
    <t>Validar con cada dependencia responsable las metas de los diez objetivos específicos y dejar constancia escrita de la capacidad operativa y la disponibilidad presupuestal que las sustentan.</t>
  </si>
  <si>
    <t>Matriz de objetivos, indicadores y metas</t>
  </si>
  <si>
    <t>Objetivos específicos con metas validadas por la dependencia responsable</t>
  </si>
  <si>
    <t>Conteo de objetivos específicos con constancia escrita de validación de la dependencia responsable</t>
  </si>
  <si>
    <t>0 de 10</t>
  </si>
  <si>
    <t>Por evento, con corte cuatrimestral</t>
  </si>
  <si>
    <t>Todas las dependencias</t>
  </si>
  <si>
    <t>Antes de la aprobación por el CIGD · agosto de 2026 · corte C1</t>
  </si>
  <si>
    <t>Comunicaciones internas de validación por dependencia</t>
  </si>
  <si>
    <t>Alta</t>
  </si>
  <si>
    <t>Instrumento del Plan de Desarrollo</t>
  </si>
  <si>
    <t>Plan Indicativo y planes de acción anuales por dependencia (art. 29 Ley 152 de 1994)</t>
  </si>
  <si>
    <t>Anualización de metas, cargue en SISPT y seguimiento en SISPDET con reporte mínimo tres veces al año</t>
  </si>
  <si>
    <t>CT-03-01</t>
  </si>
  <si>
    <t>3. Alcance del Programa</t>
  </si>
  <si>
    <t>Incorporar la cláusula de integridad en los pliegos de condiciones, minutas contractuales y modelos de convenio de la entidad, con la consecuencia expresa del incumplimiento.</t>
  </si>
  <si>
    <t>Cláusula contractual de integridad</t>
  </si>
  <si>
    <t>Porcentaje de procesos contractuales con cláusula de integridad incorporada</t>
  </si>
  <si>
    <t>(Procesos contractuales con cláusula de integridad incorporada ÷ Total de procesos contractuales adelantados) × 100</t>
  </si>
  <si>
    <t>Por única vez, verificada en el corte señalado</t>
  </si>
  <si>
    <t>Oficina Jurídica</t>
  </si>
  <si>
    <t>Secretaría General</t>
  </si>
  <si>
    <t>Primer cuatrimestre de 2027 · corte C2</t>
  </si>
  <si>
    <t>Minutas y pliegos publicados en SECOP II con la cláusula</t>
  </si>
  <si>
    <t>Actualizar (1) Manual de Contratación, Supervisión e Interventoría de la Gobernación</t>
  </si>
  <si>
    <t>459903700</t>
  </si>
  <si>
    <t>CT-03-02</t>
  </si>
  <si>
    <t>Elaborar el inventario de entidades del sector descentralizado departamental y verificar la adopción de su respectivo Programa de Transparencia y Ética Pública.</t>
  </si>
  <si>
    <t>Inventario del sector descentralizado</t>
  </si>
  <si>
    <t>Entidades descentralizadas con Programa verificado</t>
  </si>
  <si>
    <t>(Entidades descentralizadas con verificación del Programa ÷ Total de entidades del sector descentralizado departamental) × 100</t>
  </si>
  <si>
    <t>Sin inventario</t>
  </si>
  <si>
    <t>Segundo cuatrimestre de 2027 · corte C3</t>
  </si>
  <si>
    <t>Inventario publicado y comunicaciones de verificación</t>
  </si>
  <si>
    <t>Realizar (1) estudio técnico y propuesta de ajuste institucional de la estructura de la Administración Departamental</t>
  </si>
  <si>
    <t>459901800</t>
  </si>
  <si>
    <t>CT-03-03</t>
  </si>
  <si>
    <t>Consolidar y mantener actualizada la información de planta de personal y de contratistas para el dimensionamiento del alcance subjetivo y de las acciones de formación.</t>
  </si>
  <si>
    <t>Base de colaboradores del Programa</t>
  </si>
  <si>
    <t>Actualizaciones semestrales del universo de colaboradores</t>
  </si>
  <si>
    <t>Sumatoria de actualizaciones del universo de colaboradores consolidadas y comunicadas en el período</t>
  </si>
  <si>
    <t>Sin consolidar</t>
  </si>
  <si>
    <t>Semestral</t>
  </si>
  <si>
    <t>Oficina de Contratación</t>
  </si>
  <si>
    <t>Reporte consolidado con corte y firma responsable</t>
  </si>
  <si>
    <t>CT-04-01</t>
  </si>
  <si>
    <t>4. Planeación del Programa</t>
  </si>
  <si>
    <t>Formular el Plan de Ejecución y Monitoreo de la vigencia siguiente e incorporarlo al Plan de Acción institucional y al Plan Anual de Adquisiciones antes del cierre de la programación presupuestal.</t>
  </si>
  <si>
    <t>Plan de Ejecución y Monitoreo</t>
  </si>
  <si>
    <t>Planes formulados e incorporados dentro del término</t>
  </si>
  <si>
    <t>Conteo de Planes de Ejecución y Monitoreo formulados e incorporados al plan de acción institucional</t>
  </si>
  <si>
    <t>Primera formulación</t>
  </si>
  <si>
    <t>Secretaría de Hacienda</t>
  </si>
  <si>
    <t>Agosto de cada vigencia · cortes C1 y C3</t>
  </si>
  <si>
    <t>Plan aprobado por el CIGD y acta de incorporación al Plan de Acción</t>
  </si>
  <si>
    <t>Muy alta</t>
  </si>
  <si>
    <t>CT-04-02</t>
  </si>
  <si>
    <t>Reflejar las actividades del Plan de Ejecución y Monitoreo como metas de producto del Plan Indicativo del Plan de Desarrollo 2026-2027, con unidad de medida y programación por vigencia.</t>
  </si>
  <si>
    <t>Plan Indicativo del Plan de Desarrollo</t>
  </si>
  <si>
    <t>Actividades del Programa incorporadas como meta de producto</t>
  </si>
  <si>
    <t>Conteo de vigencias en que las actividades del Programa figuran como metas de producto del plan de acción institucional</t>
  </si>
  <si>
    <t>0 metas</t>
  </si>
  <si>
    <t>Despacho de la Gobernadora</t>
  </si>
  <si>
    <t>Al adoptar el Programa en 2026 y primer cuatrimestre de 2027 · cortes C1 y C2</t>
  </si>
  <si>
    <t>Plan Indicativo ajustado y publicado</t>
  </si>
  <si>
    <t>CT-04-03</t>
  </si>
  <si>
    <t>Surtir la etapa de validación mediante consulta pública de quince (15) días calendario en la sede electrónica, con convocatoria directa a veedurías, academia, gremios y organismos de control.</t>
  </si>
  <si>
    <t>Documento preliminar del Programa</t>
  </si>
  <si>
    <t>Días calendario efectivos de consulta pública</t>
  </si>
  <si>
    <t>Días calendario efectivos durante los cuales el proyecto de Programa permaneció publicado para consulta pública</t>
  </si>
  <si>
    <t>No realizada</t>
  </si>
  <si>
    <t>Continua, con corte cuatrimestral</t>
  </si>
  <si>
    <t>Secretaría de Equidad y Poder Popular</t>
  </si>
  <si>
    <t>Agosto de 2026 · previo a la adopción · corte C1</t>
  </si>
  <si>
    <t>Captura de publicación con fecha, convocatorias y base de observaciones</t>
  </si>
  <si>
    <t>Gobierno Popular / Por el Poder Popular</t>
  </si>
  <si>
    <t>Transparencia y Participación Ciudadana – Gobierno abierto y transparente</t>
  </si>
  <si>
    <t>Implementar (1) estrategia de participación Gobernando con la Comunidad</t>
  </si>
  <si>
    <t>450200100</t>
  </si>
  <si>
    <t>CT-04-04</t>
  </si>
  <si>
    <t>Elaborar y publicar la matriz de observaciones y respuestas de la validación ciudadana, con clasificación motivada de cada observación.</t>
  </si>
  <si>
    <t>Matriz de observaciones y respuestas (VAL-02)</t>
  </si>
  <si>
    <t>Observaciones recibidas con respuesta motivada</t>
  </si>
  <si>
    <t>(Observaciones con respuesta motivada publicada ÷ Total de observaciones recibidas en la consulta) × 100</t>
  </si>
  <si>
    <t>No aplica</t>
  </si>
  <si>
    <t>Matriz publicada junto con la versión definitiva del Programa</t>
  </si>
  <si>
    <t>CT-04-05</t>
  </si>
  <si>
    <t>Expedir el acto administrativo de adopción del Programa, previa aprobación del Comité Institucional de Gestión y Desempeño, y publicarlo en sede electrónica.</t>
  </si>
  <si>
    <t>Acto administrativo de adopción (ADM-01)</t>
  </si>
  <si>
    <t>Acto administrativo expedido y publicado</t>
  </si>
  <si>
    <t>Conteo de actos administrativos de adopción expedidos y publicados</t>
  </si>
  <si>
    <t>Pendiente</t>
  </si>
  <si>
    <t>30 de agosto de 2026 · adopción · corte C1</t>
  </si>
  <si>
    <t>Acto administrativo firmado, acta del CIGD y enlace de publicación</t>
  </si>
  <si>
    <t>CT-05-01</t>
  </si>
  <si>
    <t>5. Monitoreo, administración y supervisión</t>
  </si>
  <si>
    <t>Designar mediante comunicación escrita el enlace del Programa en cada secretaría y oficina, con nivel profesional o directivo.</t>
  </si>
  <si>
    <t>Registro de enlaces del Programa</t>
  </si>
  <si>
    <t>Dependencias con enlace designado</t>
  </si>
  <si>
    <t>(Dependencias con enlace designado por comunicación escrita ÷ Total de dependencias de la entidad) × 100</t>
  </si>
  <si>
    <t>Comunicaciones de designación y registro consolidado</t>
  </si>
  <si>
    <t>CT-05-02</t>
  </si>
  <si>
    <t>Realizar mesas de análisis de información entre la Oficina de Control Interno, el administrador del Programa y las dependencias de mayor exposición al riesgo.</t>
  </si>
  <si>
    <t>Actas de mesa de análisis</t>
  </si>
  <si>
    <t>Mesas de análisis realizadas</t>
  </si>
  <si>
    <t>Sumatoria de mesas de análisis de información realizadas con acta suscrita</t>
  </si>
  <si>
    <t>0</t>
  </si>
  <si>
    <t>Oficina de Control Interno</t>
  </si>
  <si>
    <t>Actas con asistentes, hallazgos y cursos de acción acordados</t>
  </si>
  <si>
    <t>20 recomendaciones en Control Interno</t>
  </si>
  <si>
    <t>Fortalecer (1) estrategia de gestión de los procesos implementados por la Oficina de Control Disciplinario Interno</t>
  </si>
  <si>
    <t>459903100</t>
  </si>
  <si>
    <t>CT-05-03</t>
  </si>
  <si>
    <t>Verificar la consistencia del reporte FURAG de la vigencia 2024 y determinar si la caída del Índice de Desempeño Institucional obedece a gestión o a defectos de cobertura y soporte de la evidencia.</t>
  </si>
  <si>
    <t>Informe de verificación del reporte</t>
  </si>
  <si>
    <t>Informe de verificación presentado al CIGD</t>
  </si>
  <si>
    <t>Conteo de informes de verificación de consistencia del reporte FURAG con concepto sobre plan de mejoramiento</t>
  </si>
  <si>
    <t>Sin verificar</t>
  </si>
  <si>
    <t>Informe con metodología, muestra revisada y conclusión</t>
  </si>
  <si>
    <t>Gobierno Popular / Por la Autonomía Territorial y la Participación · Gobierno Popular / Por el Poder Popular</t>
  </si>
  <si>
    <t>Meta de resultado de la Movilización</t>
  </si>
  <si>
    <t>Índice de Desempeño Institucional – IDI (DAFP-FURAG). Línea base 59,0 (vigencia 2024) · Meta 2026-2027: 72,0</t>
  </si>
  <si>
    <t>CT-06-01</t>
  </si>
  <si>
    <t>6. Reportes</t>
  </si>
  <si>
    <t>Presentar al Comité Institucional de Gestión y Desempeño el informe cuatrimestral de seguimiento del Plan de Ejecución y Monitoreo, con avance por actividad, incumplimientos y alertas.</t>
  </si>
  <si>
    <t>Informe de seguimiento cuatrimestral</t>
  </si>
  <si>
    <t>Informes presentados dentro del término</t>
  </si>
  <si>
    <t>Sumatoria de informes cuatrimestrales presentados al Comité Institucional de Gestión y Desempeño</t>
  </si>
  <si>
    <t>Cuatrimestral</t>
  </si>
  <si>
    <t>Enero, mayo y septiembre de 2027</t>
  </si>
  <si>
    <t>Informe y acta de sesión del CIGD</t>
  </si>
  <si>
    <t>CT-06-02</t>
  </si>
  <si>
    <t>Publicar en la sede electrónica los informes cuatrimestrales de seguimiento del Programa, en formato accesible.</t>
  </si>
  <si>
    <t>Sección de Transparencia de la sede electrónica</t>
  </si>
  <si>
    <t>Informes publicados dentro de los siete días hábiles siguientes a su aprobación</t>
  </si>
  <si>
    <t>(Informes publicados dentro de los siete días hábiles ÷ Total de informes aprobados) × 100</t>
  </si>
  <si>
    <t>Oficina de Tecnologías de la Información</t>
  </si>
  <si>
    <t>Dentro de los siete días hábiles siguientes a la aprobación</t>
  </si>
  <si>
    <t>Enlace verificable y constancia de publicación</t>
  </si>
  <si>
    <t>Gestión Pública con Resultados – Gestión de la Ciencia, la Tecnología y la Innovación</t>
  </si>
  <si>
    <t>Ejecutar (1) estrategia de Gobierno Digital en la Gobernación del Magdalena</t>
  </si>
  <si>
    <t>230208600</t>
  </si>
  <si>
    <t>CT-06-03</t>
  </si>
  <si>
    <t>Reportar el Programa y sus avances en el Formulario Único de Reporte de Avances de la Gestión y remitir copia del Programa adoptado a la Secretaría de Transparencia y a la Procuraduría General de la Nación.</t>
  </si>
  <si>
    <t>Sistemas nacionales de reporte</t>
  </si>
  <si>
    <t>Reportes externos presentados dentro del calendario oficial</t>
  </si>
  <si>
    <t>(Reportes externos presentados dentro del calendario oficial ÷ Total de reportes exigidos) × 100</t>
  </si>
  <si>
    <t>Por verificar</t>
  </si>
  <si>
    <t>Anual, según calendario de Función Pública</t>
  </si>
  <si>
    <t>Conforme al calendario de cada entidad rectora</t>
  </si>
  <si>
    <t>Constancias de reporte y oficios remisorios</t>
  </si>
  <si>
    <t>CT-07-01</t>
  </si>
  <si>
    <t>7. Formación</t>
  </si>
  <si>
    <t>Ejecutar la jornada anual de formación de la alta dirección y de los miembros del Comité Institucional de Gestión y Desempeño en responsabilidades de la línea estratégica y lectura de informes de seguimiento.</t>
  </si>
  <si>
    <t>Plan de formación del Programa</t>
  </si>
  <si>
    <t>Jornadas realizadas</t>
  </si>
  <si>
    <t>Sumatoria de jornadas anuales de formación de alta dirección y miembros del CIGD ejecutadas</t>
  </si>
  <si>
    <t>Inversión — Subprograma Modernización institucional y servicios de excelencia (PDD 2026-2027)</t>
  </si>
  <si>
    <t>Listado de asistencia, agenda y material</t>
  </si>
  <si>
    <t>CT-07-02</t>
  </si>
  <si>
    <t>Ejecutar el taller semestral de líderes de proceso y enlaces sobre metodología de administración del riesgo, diseño y evaluación de controles y diligenciamiento del reporte de avance.</t>
  </si>
  <si>
    <t>Talleres realizados</t>
  </si>
  <si>
    <t>Sumatoria de talleres de líderes de proceso y enlaces ejecutados</t>
  </si>
  <si>
    <t>Listado de asistencia y evaluación de aprendizaje</t>
  </si>
  <si>
    <t>CT-07-03</t>
  </si>
  <si>
    <t>Ejecutar el taller especializado para servidores de contratación, jurídica, hacienda y supervisión en debida diligencia, señales de alerta de LA/FT/FP y tipologías de corrupción del ciclo contractual.</t>
  </si>
  <si>
    <t>Talleres especializados realizados</t>
  </si>
  <si>
    <t>Sumatoria de talleres especializados ejecutados para servidores de contratación, jurídica, hacienda y control</t>
  </si>
  <si>
    <t>CT-07-04</t>
  </si>
  <si>
    <t>Formar a servidores y contratistas en el Código de Integridad, dilemas éticos aplicados, canal de denuncias y deberes de transparencia activa y pasiva.</t>
  </si>
  <si>
    <t>Plan Institucional de Capacitación</t>
  </si>
  <si>
    <t>Porcentaje de servidores y contratistas formados</t>
  </si>
  <si>
    <t>(Servidores y contratistas formados en el Código de Integridad ÷ Total de servidores y contratistas vinculados) × 100</t>
  </si>
  <si>
    <t>Registros de formación y certificados</t>
  </si>
  <si>
    <t>14 recomendaciones en Integridad</t>
  </si>
  <si>
    <t>CT-07-05</t>
  </si>
  <si>
    <t>Medir la aplicación efectiva de la formación mediante la calidad de los reportes de riesgo, el número de conflictos de interés declarados oportunamente y el uso del canal de denuncias.</t>
  </si>
  <si>
    <t>Informe de evaluación de la formación</t>
  </si>
  <si>
    <t>Informes de evaluación de nivel de aplicación</t>
  </si>
  <si>
    <t>Conteo de mediciones de aplicación efectiva de la formación realizadas con informe de resultados</t>
  </si>
  <si>
    <t>Sin medición</t>
  </si>
  <si>
    <t>Informe con los tres indicadores de aplicación</t>
  </si>
  <si>
    <t>CT-08-01</t>
  </si>
  <si>
    <t>8. Comunicación</t>
  </si>
  <si>
    <t>Realizar las campañas anuales de difusión externa del Programa, su Plan de Ejecución y Monitoreo y el Informe de Evaluación, con motivo del día nacional y del día internacional de lucha contra la corrupción.</t>
  </si>
  <si>
    <t>Plan de comunicación del Programa</t>
  </si>
  <si>
    <t>Campañas de difusión externa realizadas</t>
  </si>
  <si>
    <t>Sumatoria de campañas de difusión externa ejecutadas con evidencia de publicación</t>
  </si>
  <si>
    <t>9 de diciembre de cada vigencia · cortes C1 y de cierre</t>
  </si>
  <si>
    <t>Inversión — Subprograma Gobierno abierto y transparente (PDD 2026-2027)</t>
  </si>
  <si>
    <t>Piezas divulgadas, alcance y registro en redes institucionales</t>
  </si>
  <si>
    <t>Implementar una Estrategia Integral de Rendición de Cuentas con enfoque comunicacional y territorial (2)</t>
  </si>
  <si>
    <t>CT-08-02</t>
  </si>
  <si>
    <t>Aplicar el procedimiento de actualización de la información del Programa en la sede electrónica, con verificación trimestral de vigencia y accesibilidad.</t>
  </si>
  <si>
    <t>Procedimiento de actualización</t>
  </si>
  <si>
    <t>Verificaciones trimestrales realizadas con registro de inconsistencias</t>
  </si>
  <si>
    <t>Sumatoria de actualizaciones de la sección del Programa en la sede electrónica aplicadas en el período</t>
  </si>
  <si>
    <t>Trimestral</t>
  </si>
  <si>
    <t>Acta de verificación con inconsistencias detectadas y corregidas</t>
  </si>
  <si>
    <t>14 recomendaciones en Gobierno Digital</t>
  </si>
  <si>
    <t>CT-08-03</t>
  </si>
  <si>
    <t>Producir la versión en lenguaje claro del Programa y de los informes de seguimiento dirigidos a la ciudadanía.</t>
  </si>
  <si>
    <t>Versión en lenguaje claro</t>
  </si>
  <si>
    <t>Documentos con versión en lenguaje claro publicada</t>
  </si>
  <si>
    <t>Sumatoria de versiones en lenguaje claro producidas y publicadas</t>
  </si>
  <si>
    <t>Documento publicado en sede electrónica</t>
  </si>
  <si>
    <t>CT-09-01</t>
  </si>
  <si>
    <t>9. Auditoría y mejora</t>
  </si>
  <si>
    <t>Incorporar la auditoría al Programa en el Plan Anual de Auditoría y ejecutarla con alcance priorizado por riesgo residual.</t>
  </si>
  <si>
    <t>Plan Anual de Auditoría</t>
  </si>
  <si>
    <t>Auditorías al Programa ejecutadas</t>
  </si>
  <si>
    <t>Conteo de auditorías al Programa incorporadas al Plan Anual de Auditoría y ejecutadas</t>
  </si>
  <si>
    <t>Informe de auditoría con hallazgos y recomendaciones</t>
  </si>
  <si>
    <t>CT-09-02</t>
  </si>
  <si>
    <t>Elaborar el Informe de Evaluación del Programa con corte al 31 de diciembre de 2027, con avances, hallazgos, acciones de mejora y propuesta de modificación o reformulación.</t>
  </si>
  <si>
    <t>Informe de Evaluación</t>
  </si>
  <si>
    <t>Informe de Evaluación presentado al CIGD</t>
  </si>
  <si>
    <t>Conteo de Informes de Evaluación del Programa elaborados y publicados</t>
  </si>
  <si>
    <t>Enero de 2028 · posterior al cierre del bienio</t>
  </si>
  <si>
    <t>Informe y acta del CIGD que lo conoce</t>
  </si>
  <si>
    <t>CT-09-03</t>
  </si>
  <si>
    <t>Formular y cerrar las acciones de mejora derivadas de los hallazgos, con verificación del efecto sobre la causa que los originó.</t>
  </si>
  <si>
    <t>Plan de mejoramiento</t>
  </si>
  <si>
    <t>Porcentaje de hallazgos cerrados con verificación de efecto</t>
  </si>
  <si>
    <t>(Hallazgos cerrados con verificación de efecto ÷ Total de hallazgos formulados) × 100</t>
  </si>
  <si>
    <t>Dependencias auditadas</t>
  </si>
  <si>
    <t>Dentro del plazo fijado en cada acción</t>
  </si>
  <si>
    <t>Registro de cierre con evidencia del efecto</t>
  </si>
  <si>
    <t>CP-11-01</t>
  </si>
  <si>
    <t>Componente Programático</t>
  </si>
  <si>
    <t>5.2.1 Gestión de riesgos para la integridad pública</t>
  </si>
  <si>
    <t>Actualizar el Mapa de Riesgos a versión 2, revisando la opción de tratamiento de cada uno de los 21 riesgos registrados, hoy diligenciados en su totalidad como «evitar».</t>
  </si>
  <si>
    <t>Mapa de Riesgos institucional</t>
  </si>
  <si>
    <t>Riesgos con opción de tratamiento revisada y motivada</t>
  </si>
  <si>
    <t>(Riesgos con opción de tratamiento revisada y motivada ÷ Total de riesgos del Mapa) × 100</t>
  </si>
  <si>
    <t>0 de 21</t>
  </si>
  <si>
    <t>Mapa versión 2 con justificación por riesgo</t>
  </si>
  <si>
    <t>25 recomendaciones en Transparencia</t>
  </si>
  <si>
    <t>CP-11-02</t>
  </si>
  <si>
    <t>Evaluar el diseño y la ejecución de los controles existentes y rediseñar aquellos que no reduzcan la probabilidad ni el impacto del riesgo.</t>
  </si>
  <si>
    <t>Matriz de evaluación de controles</t>
  </si>
  <si>
    <t>Controles con evaluación de diseño y ejecución documentada</t>
  </si>
  <si>
    <t>(Controles con evaluación de diseño y ejecución documentada ÷ Total de controles del Mapa) × 100</t>
  </si>
  <si>
    <t>Líderes de proceso</t>
  </si>
  <si>
    <t>Matriz de evaluación con responsable, periodicidad y evidencia por control</t>
  </si>
  <si>
    <t>CP-11-03</t>
  </si>
  <si>
    <t>Ampliar la cobertura del Mapa de Riesgos a los procesos de alimentación escolar, aseguramiento y prestación de servicios de salud, y administración de recursos de regalías.</t>
  </si>
  <si>
    <t>Procesos priorizados con riesgos identificados y valorados</t>
  </si>
  <si>
    <t>Sumatoria de procesos críticos incorporados al Mapa de Riesgos (PAE, salud, regalías y demás priorizados)</t>
  </si>
  <si>
    <t>0 de 3</t>
  </si>
  <si>
    <t>Educación, Salud y Planeación</t>
  </si>
  <si>
    <t>Capítulos sectoriales del Mapa versión 2</t>
  </si>
  <si>
    <t>CP-11-04</t>
  </si>
  <si>
    <t>Incorporar a la escala de impacto del Mapa de Riesgos el criterio de afectación al goce efectivo de derechos, aplicable a los procesos que ejecutan programas dirigidos a población vulnerable.</t>
  </si>
  <si>
    <t>Política de administración de riesgos</t>
  </si>
  <si>
    <t>Escala de impacto con criterio de derechos adoptada</t>
  </si>
  <si>
    <t>Conteo de escalas de impacto ajustadas con el criterio de afectación de derechos fundamentales</t>
  </si>
  <si>
    <t>Sin criterio</t>
  </si>
  <si>
    <t>Política de riesgos actualizada y adoptada</t>
  </si>
  <si>
    <t>Recomendación expresa de Función Pública</t>
  </si>
  <si>
    <t>CP-11-05</t>
  </si>
  <si>
    <t>Incorporar como causas de riesgo el manejo de dinero en efectivo en trámites y la discrecionalidad en la gestión de trámites y servicios sin protocolo de atención.</t>
  </si>
  <si>
    <t>Causas de riesgo incorporadas al análisis</t>
  </si>
  <si>
    <t>Sumatoria de causas de riesgo incorporadas por manejo de efectivo y discrecionalidad en trámites</t>
  </si>
  <si>
    <t>0 de 2</t>
  </si>
  <si>
    <t>Mapa versión 2 con las causas registradas</t>
  </si>
  <si>
    <t>CP-11-06</t>
  </si>
  <si>
    <t>Realizar el análisis de causa raíz documentado de todo riesgo materializado y formular su plan de tratamiento con responsable y plazo.</t>
  </si>
  <si>
    <t>Informe de causa raíz</t>
  </si>
  <si>
    <t>Riesgos materializados con análisis de causa raíz documentado</t>
  </si>
  <si>
    <t>(Riesgos materializados con análisis de causa raíz documentado ÷ Total de riesgos materializados) × 100</t>
  </si>
  <si>
    <t>Dentro de los 15 días hábiles siguientes</t>
  </si>
  <si>
    <t>Informe de causa raíz y plan de tratamiento</t>
  </si>
  <si>
    <t>CP-12-01</t>
  </si>
  <si>
    <t>5.2.2 Gestión de riesgos de LA/FT/FP</t>
  </si>
  <si>
    <t>Formular la matriz de riesgos de lavado de activos, financiación del terrorismo y de la proliferación, por factores de contraparte, producto o servicio, canal y jurisdicción.</t>
  </si>
  <si>
    <t>Matriz de riesgos LA/FT/FP</t>
  </si>
  <si>
    <t>Matriz adoptada e integrada a la política de riesgos</t>
  </si>
  <si>
    <t>Conteo de matrices de riesgo de LA/FT/FP formuladas y adoptadas</t>
  </si>
  <si>
    <t>1 riesgo registrado</t>
  </si>
  <si>
    <t>Matriz adoptada con acto administrativo</t>
  </si>
  <si>
    <t>Gestión Pública con Resultados – Finanzas públicas sanas para el Cambio</t>
  </si>
  <si>
    <t>Implementar (1) plan de acciones operativas que permitan reducir la evasión fiscal</t>
  </si>
  <si>
    <t>CP-12-02</t>
  </si>
  <si>
    <t>Adoptar y divulgar el catálogo de señales de alerta de LA/FT/FP aplicable a la contratación y al reconocimiento de subsidios, incentivos y beneficios.</t>
  </si>
  <si>
    <t>Catálogo de señales de alerta</t>
  </si>
  <si>
    <t>Catálogo adoptado y divulgado a las dependencias contratantes</t>
  </si>
  <si>
    <t>Conteo de catálogos de señales de alerta adoptados y divulgados</t>
  </si>
  <si>
    <t>Inexistente</t>
  </si>
  <si>
    <t>Catálogo publicado y constancias de divulgación</t>
  </si>
  <si>
    <t>CP-12-03</t>
  </si>
  <si>
    <t>Actualizar anualmente la matriz de riesgos de LA/FT/FP con seguimiento semestral de sus controles.</t>
  </si>
  <si>
    <t>Actualizaciones y seguimientos realizados</t>
  </si>
  <si>
    <t>Sumatoria de actualizaciones y seguimientos semestrales de la matriz de LA/FT/FP</t>
  </si>
  <si>
    <t>Semestral desde su adopción</t>
  </si>
  <si>
    <t>Matriz actualizada y actas de seguimiento</t>
  </si>
  <si>
    <t>CP-13-01</t>
  </si>
  <si>
    <t>5.2.3 Canales de denuncia y protección al denunciante</t>
  </si>
  <si>
    <t>Adoptar mediante acto administrativo el canal institucional de denuncias por actos de corrupción, diferenciado del sistema de PQRSD, conforme a la metodología de la Secretaría de Transparencia.</t>
  </si>
  <si>
    <t>Protocolo del canal de denuncias</t>
  </si>
  <si>
    <t>Canal adoptado mediante acto administrativo</t>
  </si>
  <si>
    <t>Conteo de actos administrativos de adopción del canal de denuncias expedidos</t>
  </si>
  <si>
    <t>Oficina de Control Disciplinario Interno</t>
  </si>
  <si>
    <t>Acto administrativo y protocolo publicado</t>
  </si>
  <si>
    <t>CP-13-02</t>
  </si>
  <si>
    <t>Habilitar el canal por medio electrónico en la sede electrónica, por línea telefónica y por medio físico en la sede central, con instrucciones en lenguaje claro.</t>
  </si>
  <si>
    <t>Canal institucional de denuncias</t>
  </si>
  <si>
    <t>Medios de recepción habilitados</t>
  </si>
  <si>
    <t>Sumatoria de medios habilitados del canal de denuncias en operación verificada</t>
  </si>
  <si>
    <t>Inversión — Plan Anual de Adquisiciones</t>
  </si>
  <si>
    <t>Enlaces, número telefónico y punto físico verificables</t>
  </si>
  <si>
    <t>Implementar (1) Portal Único de Trámites en Línea de la Gobernación del Magdalena</t>
  </si>
  <si>
    <t>450100700</t>
  </si>
  <si>
    <t>CP-13-03</t>
  </si>
  <si>
    <t>Tramitar las denuncias recibidas dentro de los términos del procedimiento, con aplicación de las medidas de reserva de identidad y de protección frente a represalias.</t>
  </si>
  <si>
    <t>Procedimiento de trámite de denuncias</t>
  </si>
  <si>
    <t>Porcentaje de denuncias tramitadas dentro del término con medidas de reserva aplicadas</t>
  </si>
  <si>
    <t>(Denuncias tramitadas dentro del término con medidas de reserva ÷ Total de denuncias recibidas) × 100</t>
  </si>
  <si>
    <t>Permanente</t>
  </si>
  <si>
    <t>Registro de denuncias con radicado, actuaciones y constancia de traslado</t>
  </si>
  <si>
    <t>CP-13-04</t>
  </si>
  <si>
    <t>Presentar al CIGD y publicar en versión anonimizada el informe cuatrimestral de denuncias recibidas, tramitadas, trasladadas y en curso.</t>
  </si>
  <si>
    <t>Informe agregado de denuncias</t>
  </si>
  <si>
    <t>Informes presentados y publicados</t>
  </si>
  <si>
    <t>Sumatoria de informes cuatrimestrales de denuncias presentados al CIGD y publicados en versión anonimizada</t>
  </si>
  <si>
    <t>Cuatrimestral desde la puesta en operación</t>
  </si>
  <si>
    <t>Informe anonimizado publicado y acta del CIGD</t>
  </si>
  <si>
    <t>CP-13-05</t>
  </si>
  <si>
    <t>Alimentar el Mapa de Riesgos con el análisis de causa raíz de las denuncias recibidas.</t>
  </si>
  <si>
    <t>Matriz de denuncias</t>
  </si>
  <si>
    <t>Denuncias con análisis de causa raíz incorporado al Mapa de Riesgos</t>
  </si>
  <si>
    <t>(Denuncias con análisis de causa raíz incorporado al Mapa de Riesgos ÷ Total de denuncias procedentes) × 100</t>
  </si>
  <si>
    <t>Registro de retroalimentación al Mapa de Riesgos</t>
  </si>
  <si>
    <t>CP-14-01</t>
  </si>
  <si>
    <t>5.2.4 Debida diligencia</t>
  </si>
  <si>
    <t>Adoptar el procedimiento de debida diligencia para el conocimiento de la contraparte, con los tres niveles de verificación graduados por riesgo.</t>
  </si>
  <si>
    <t>Procedimiento de debida diligencia</t>
  </si>
  <si>
    <t>Procedimiento adoptado mediante acto administrativo</t>
  </si>
  <si>
    <t>Conteo de procedimientos de debida diligencia adoptados mediante acto administrativo</t>
  </si>
  <si>
    <t>Acto administrativo y procedimiento publicado</t>
  </si>
  <si>
    <t>3 recomendaciones en Compras y Contratación</t>
  </si>
  <si>
    <t>CP-14-02</t>
  </si>
  <si>
    <t>Aplicar debida diligencia documentada en los procesos de contratación directa y de mayor cuantía, y en toda operación financiada con recursos del Sistema General de Regalías.</t>
  </si>
  <si>
    <t>Matriz de debida diligencia</t>
  </si>
  <si>
    <t>Porcentaje de procesos con debida diligencia documentada</t>
  </si>
  <si>
    <t>(Procesos con debida diligencia documentada ÷ Total de contrataciones directas y de mayor cuantía) × 100</t>
  </si>
  <si>
    <t>Previo a la adjudicación</t>
  </si>
  <si>
    <t>Matriz diligenciada y concepto escrito en nivel intensificado</t>
  </si>
  <si>
    <t>CP-14-03</t>
  </si>
  <si>
    <t>Verificar la persistencia de las condiciones acreditadas durante la ejecución contractual ante cesiones, modificaciones societarias, subcontrataciones y solicitudes de pago a terceros.</t>
  </si>
  <si>
    <t>Porcentaje de novedades contractuales con verificación documentada</t>
  </si>
  <si>
    <t>(Novedades contractuales con verificación documentada ÷ Total de novedades registradas) × 100</t>
  </si>
  <si>
    <t>Permanente durante la ejecución</t>
  </si>
  <si>
    <t>Registro de verificación por novedad</t>
  </si>
  <si>
    <t>CP-14-04</t>
  </si>
  <si>
    <t>Aplicar debida diligencia en la vinculación de servidores públicos con funciones de ordenación del gasto o supervisión, incluida la declaración de conflictos de interés.</t>
  </si>
  <si>
    <t>Porcentaje de vinculaciones con debida diligencia documentada</t>
  </si>
  <si>
    <t>(Vinculaciones con debida diligencia documentada ÷ Total de vinculaciones con funciones de riesgo) × 100</t>
  </si>
  <si>
    <t>Previo a la posesión o suscripción</t>
  </si>
  <si>
    <t>Expediente de vinculación con verificaciones</t>
  </si>
  <si>
    <t>CP-15-01</t>
  </si>
  <si>
    <t>5.2.5 Riesgos en la administración de recursos de regalías</t>
  </si>
  <si>
    <t>Formular el capítulo de riesgos del ciclo del Sistema General de Regalías, con identificación por fase, valoración, controles y responsables.</t>
  </si>
  <si>
    <t>Mapa de Riesgos — capítulo de regalías</t>
  </si>
  <si>
    <t>Capítulo formulado e incorporado al Mapa versión 2</t>
  </si>
  <si>
    <t>Conteo de capítulos de riesgos del ciclo del Sistema General de Regalías formulados y adoptados</t>
  </si>
  <si>
    <t>Capítulo aprobado con las cinco fases del ciclo</t>
  </si>
  <si>
    <t>Inversiones indicativas con cargo al Sistema General de Regalías</t>
  </si>
  <si>
    <t>Seguimiento físico y financiero de los proyectos del SGR en GESPROY</t>
  </si>
  <si>
    <t>CP-15-02</t>
  </si>
  <si>
    <t>Someter el presupuesto de los proyectos financiados con regalías a revisión técnica independiente contra precios de referencia antes de su viabilización.</t>
  </si>
  <si>
    <t>Concepto de revisión técnica</t>
  </si>
  <si>
    <t>Porcentaje de proyectos con revisión técnica independiente del presupuesto</t>
  </si>
  <si>
    <t>(Proyectos con revisión técnica independiente del presupuesto ÷ Total de proyectos sometidos a viabilización) × 100</t>
  </si>
  <si>
    <t>Secretaría de Infraestructura</t>
  </si>
  <si>
    <t>Previo a la viabilización</t>
  </si>
  <si>
    <t>Concepto técnico con comparación de precios</t>
  </si>
  <si>
    <t>CP-15-03</t>
  </si>
  <si>
    <t>Documentar y publicar la matriz de criterios de priorización territorial de los proyectos financiados con regalías.</t>
  </si>
  <si>
    <t>Matriz de priorización</t>
  </si>
  <si>
    <t>Matriz publicada y actualizada</t>
  </si>
  <si>
    <t>Conteo de matrices de criterios de priorización territorial documentadas y publicadas</t>
  </si>
  <si>
    <t>No documentada</t>
  </si>
  <si>
    <t>Anual · cortes C1 y de cierre</t>
  </si>
  <si>
    <t>Matriz publicada en formato reutilizable</t>
  </si>
  <si>
    <t>CP-15-04</t>
  </si>
  <si>
    <t>Verificar en terreno el avance físico de los proyectos, con registro fotográfico georreferenciado, previo a la aprobación de actas de avance.</t>
  </si>
  <si>
    <t>Protocolo de verificación en terreno</t>
  </si>
  <si>
    <t>Porcentaje de actas de avance con verificación en terreno documentada</t>
  </si>
  <si>
    <t>(Actas de avance con verificación en terreno documentada ÷ Total de actas de avance suscritas) × 100</t>
  </si>
  <si>
    <t>Registro fotográfico georreferenciado y acta de visita</t>
  </si>
  <si>
    <t>CP-15-05</t>
  </si>
  <si>
    <t>Publicar en formato reutilizable el estado de avance físico y financiero de cada proyecto financiado con regalías, con enlace desde la sede electrónica.</t>
  </si>
  <si>
    <t>Conjunto de datos abiertos</t>
  </si>
  <si>
    <t>Actualizaciones publicadas del estado de proyectos</t>
  </si>
  <si>
    <t>Sumatoria de publicaciones cuatrimestrales del estado físico y financiero en formato reutilizable</t>
  </si>
  <si>
    <t>Sin publicación</t>
  </si>
  <si>
    <t>Conjunto de datos publicado con fecha de corte</t>
  </si>
  <si>
    <t>CP-21-01</t>
  </si>
  <si>
    <t>5.3.1 Redes internas</t>
  </si>
  <si>
    <t>Conformar el Equipo Técnico del Programa con los enlaces de cada dependencia y sesionar bimestralmente para el intercambio de riesgos emergentes y señales de alerta.</t>
  </si>
  <si>
    <t>Actas del Equipo Técnico</t>
  </si>
  <si>
    <t>Sesiones realizadas con acta</t>
  </si>
  <si>
    <t>Sumatoria de sesiones del Equipo Técnico del Programa realizadas con acta suscrita</t>
  </si>
  <si>
    <t>Bimestral</t>
  </si>
  <si>
    <t>Actas con asistentes y compromisos</t>
  </si>
  <si>
    <t>CP-22-01</t>
  </si>
  <si>
    <t>5.3.2 Redes externas</t>
  </si>
  <si>
    <t>Elaborar y publicar el Mapa de Redes Externas con las instancias de coordinación interinstitucional, su fundamento, la periodicidad de participación y el enlace responsable.</t>
  </si>
  <si>
    <t>Mapa de Redes y Articulación</t>
  </si>
  <si>
    <t>Mapa elaborado y publicado</t>
  </si>
  <si>
    <t>Conteo de Mapas de Redes Externas elaborados y publicados</t>
  </si>
  <si>
    <t>Mapa publicado en sede electrónica</t>
  </si>
  <si>
    <t>Crear (1) red de veeduría ciudadana teniendo en cuenta el enfoque de género</t>
  </si>
  <si>
    <t>CP-22-02</t>
  </si>
  <si>
    <t>Participar en las sesiones de la Comisión Regional de Moralización y registrar los compromisos derivados.</t>
  </si>
  <si>
    <t>Registro de participación</t>
  </si>
  <si>
    <t>Sesiones con participación y registro de compromisos</t>
  </si>
  <si>
    <t>(Sesiones con participación y registro de compromisos ÷ Total de sesiones convocadas) × 100</t>
  </si>
  <si>
    <t>Sin registro</t>
  </si>
  <si>
    <t>Conforme a la convocatoria de la instancia</t>
  </si>
  <si>
    <t>Actas y registro de compromisos</t>
  </si>
  <si>
    <t>CP-22-03</t>
  </si>
  <si>
    <t>Prestar asistencia técnica a los municipios del Departamento para la formulación de su Programa de Transparencia y Ética Pública.</t>
  </si>
  <si>
    <t>Plan de asistencia técnica</t>
  </si>
  <si>
    <t>Municipios con asistencia técnica prestada</t>
  </si>
  <si>
    <t>Sumatoria de municipios con asistencia técnica prestada y constancia documental</t>
  </si>
  <si>
    <t>0 de 29</t>
  </si>
  <si>
    <t>Actas de asistencia técnica por municipio</t>
  </si>
  <si>
    <t>CP-31-01</t>
  </si>
  <si>
    <t>5.4.1 Acceso a la información pública y transparencia</t>
  </si>
  <si>
    <t>Elaborar y adoptar la matriz de obligaciones de publicación de la Ley 1712 de 2014, relacionando cada literal con el contenido, la sección de la sede electrónica y el responsable.</t>
  </si>
  <si>
    <t>Matriz de obligaciones de publicación</t>
  </si>
  <si>
    <t>Matriz adoptada y publicada</t>
  </si>
  <si>
    <t>Conteo de matrices de obligaciones de publicación de la Ley 1712 de 2014 adoptadas</t>
  </si>
  <si>
    <t>Matriz publicada con acto de adopción</t>
  </si>
  <si>
    <t>CP-31-02</t>
  </si>
  <si>
    <t>Verificar la vigencia y actualizar el Registro de activos de información, el Índice de información clasificada y reservada y el Esquema de publicación, y publicarlos en formato abierto.</t>
  </si>
  <si>
    <t>Instrumentos de gestión de la información</t>
  </si>
  <si>
    <t>Instrumentos actualizados y publicados en formato abierto</t>
  </si>
  <si>
    <t>Sumatoria de instrumentos de gestión de información pública verificados y actualizados</t>
  </si>
  <si>
    <t>Gestión Documental — Secretaría General</t>
  </si>
  <si>
    <t>Instrumentos publicados con acto de adopción vigente</t>
  </si>
  <si>
    <t>CP-31-03</t>
  </si>
  <si>
    <t>Declarar en la sede electrónica el período de rezago aplicable a cada conjunto de información sujeta a publicación periódica.</t>
  </si>
  <si>
    <t>Esquema de publicación</t>
  </si>
  <si>
    <t>Conjuntos de información con período de rezago declarado</t>
  </si>
  <si>
    <t>(Conjuntos de información con período de rezago declarado ÷ Total de conjuntos publicados) × 100</t>
  </si>
  <si>
    <t>Sede electrónica con la declaración visible</t>
  </si>
  <si>
    <t>Exigencia expresa del Anexo Técnico</t>
  </si>
  <si>
    <t>CP-31-04</t>
  </si>
  <si>
    <t>Elaborar y aplicar la matriz de responsabilidades de publicación, con dependencia productora, consolidadora y responsable de la carga.</t>
  </si>
  <si>
    <t>Matriz de responsabilidades de publicación</t>
  </si>
  <si>
    <t>Matriz adoptada y aplicada</t>
  </si>
  <si>
    <t>Conteo de matrices de responsabilidades de publicación adoptadas y aplicadas</t>
  </si>
  <si>
    <t>Matriz adoptada y comunicada a las dependencias</t>
  </si>
  <si>
    <t>CP-31-05</t>
  </si>
  <si>
    <t>Tramitar las solicitudes de acceso a la información dentro del término legal, con motivación expresa de toda negativa fundada en el Índice de información clasificada y reservada.</t>
  </si>
  <si>
    <t>Procedimiento de transparencia pasiva</t>
  </si>
  <si>
    <t>Porcentaje de solicitudes con respuesta de fondo dentro del término</t>
  </si>
  <si>
    <t>(Solicitudes con respuesta de fondo dentro del término ÷ Total de solicitudes de acceso recibidas) × 100</t>
  </si>
  <si>
    <t>Por establecer</t>
  </si>
  <si>
    <t>Reporte de PQRSD con tiempos y muestra de respuestas</t>
  </si>
  <si>
    <t>CP-31-06</t>
  </si>
  <si>
    <t>Publicar en formato abierto y reutilizable los conjuntos de datos de contratación, ejecución presupuestal, proyectos de regalías y beneficiarios de programas sociales en versión anonimizada.</t>
  </si>
  <si>
    <t>Conjuntos de datos abiertos</t>
  </si>
  <si>
    <t>Conjuntos de datos publicados en el portal nacional</t>
  </si>
  <si>
    <t>Sumatoria de conjuntos de datos publicados en formato abierto y reutilizable</t>
  </si>
  <si>
    <t>Enlaces verificables en el portal de datos abiertos</t>
  </si>
  <si>
    <t>22 recomendaciones en Información Estadística</t>
  </si>
  <si>
    <t>Gestión Pública con Resultados – Planeación Estratégica y Desarrollo Territorial</t>
  </si>
  <si>
    <t>Implementar (1) Sistema de Información Geográfica (SIG) para el fortalecimiento de la planeación de las inversiones</t>
  </si>
  <si>
    <t>459902500</t>
  </si>
  <si>
    <t>CP-31-07</t>
  </si>
  <si>
    <t>Caracterizar la contratación tramitada fuera de SECOP II y determinar si obedece a causas técnicas o a decisiones susceptibles de corrección.</t>
  </si>
  <si>
    <t>Informe de caracterización</t>
  </si>
  <si>
    <t>Informe elaborado con plan de corrección</t>
  </si>
  <si>
    <t>Conteo de caracterizaciones de la contratación tramitada fuera de SECOP II con concepto de procedencia</t>
  </si>
  <si>
    <t>23,4 % fuera de la plataforma</t>
  </si>
  <si>
    <t>Informe con clasificación de causas y plan de corrección</t>
  </si>
  <si>
    <t>CP-31-08</t>
  </si>
  <si>
    <t>Cerrar la brecha del puntaje de la política de Transparencia en la Medición del Desempeño Institucional respecto de la media de gobernaciones.</t>
  </si>
  <si>
    <t>Plan de cierre de brecha</t>
  </si>
  <si>
    <t>Puntaje de la política de Transparencia en el FURAG</t>
  </si>
  <si>
    <t>Puntaje 0-100</t>
  </si>
  <si>
    <t>Puntaje de la política de Transparencia, acceso a la información y lucha contra la corrupción reportado por Función Pública</t>
  </si>
  <si>
    <t>80,71 (2025)</t>
  </si>
  <si>
    <t>Conforme al calendario del FURAG</t>
  </si>
  <si>
    <t>Reporte oficial de resultados del FURAG</t>
  </si>
  <si>
    <t>CP-32-01</t>
  </si>
  <si>
    <t>5.4.2 Integridad pública y cultura de la legalidad</t>
  </si>
  <si>
    <t>Verificar la vigencia del Código de Integridad, actualizarlo con los valores institucionales complementarios y publicar su acto de adopción.</t>
  </si>
  <si>
    <t>Código de Integridad</t>
  </si>
  <si>
    <t>Código verificado, actualizado y publicado</t>
  </si>
  <si>
    <t>Conteo de Códigos de Integridad verificados y actualizados con acto de adopción</t>
  </si>
  <si>
    <t>Vigencia por verificar</t>
  </si>
  <si>
    <t>Código publicado con acto de adopción vigente</t>
  </si>
  <si>
    <t>CP-32-02</t>
  </si>
  <si>
    <t>Conformar y poner en operación la red de gestores de integridad, con al menos un gestor designado por dependencia.</t>
  </si>
  <si>
    <t>Red de gestores de integridad</t>
  </si>
  <si>
    <t>Dependencias con gestor de integridad designado y activo</t>
  </si>
  <si>
    <t>(Dependencias con gestor de integridad designado y activo ÷ Total de dependencias) × 100</t>
  </si>
  <si>
    <t>Acto de designación y registro de actividades de los gestores</t>
  </si>
  <si>
    <t>CP-32-03</t>
  </si>
  <si>
    <t>Hacer seguimiento al cumplimiento de la Ley 2013 de 2019 en el Aplicativo por la Integridad Pública y reportar el porcentaje de servidores obligados que cumplieron.</t>
  </si>
  <si>
    <t>Aplicativo por la Integridad Pública</t>
  </si>
  <si>
    <t>Porcentaje de servidores obligados con publicación de declaración de bienes, rentas y conflictos de interés</t>
  </si>
  <si>
    <t>(Servidores obligados con publicación de declaración en el Aplicativo por la Integridad Pública ÷ Total de servidores obligados) × 100</t>
  </si>
  <si>
    <t>Reporte del Aplicativo con corte y porcentaje de cumplimiento</t>
  </si>
  <si>
    <t>CP-32-04</t>
  </si>
  <si>
    <t>Registrar y tramitar las declaraciones de conflicto de interés y los impedimentos y recusaciones que se configuren.</t>
  </si>
  <si>
    <t>Registro de conflictos de interés</t>
  </si>
  <si>
    <t>Porcentaje de conflictos declarados con trámite documentado</t>
  </si>
  <si>
    <t>(Conflictos de interés e impedimentos con trámite documentado ÷ Total de declaraciones recibidas) × 100</t>
  </si>
  <si>
    <t>Registro y actos que resuelven impedimentos</t>
  </si>
  <si>
    <t>Fortalecer (1) estrategia de defensa jurídica de la Gobernación del Magdalena</t>
  </si>
  <si>
    <t>120500701</t>
  </si>
  <si>
    <t>CP-32-05</t>
  </si>
  <si>
    <t>Elaborar el informe anual de evaluación del estado de la política de integridad a partir de los informes de riesgos, financieros, de control interno y del consolidado de PQRSD.</t>
  </si>
  <si>
    <t>Informe de evaluación de la política de integridad</t>
  </si>
  <si>
    <t>Informes elaborados y presentados al CIGD</t>
  </si>
  <si>
    <t>Conteo de informes anuales de evaluación de la política de integridad elaborados</t>
  </si>
  <si>
    <t>Sin evaluación</t>
  </si>
  <si>
    <t>Informe con las cuatro fuentes de información</t>
  </si>
  <si>
    <t>CP-33-01</t>
  </si>
  <si>
    <t>5.4.3 Diálogo y corresponsabilidad</t>
  </si>
  <si>
    <t>Publicar en la sede electrónica el calendario anual de espacios de participación y de rendición de cuentas, con antelación no inferior a diez días hábiles a cada espacio.</t>
  </si>
  <si>
    <t>Calendario de participación</t>
  </si>
  <si>
    <t>Calendario publicado y actualizado</t>
  </si>
  <si>
    <t>Sumatoria de calendarios anuales de participación y rendición de cuentas publicados en la sede electrónica</t>
  </si>
  <si>
    <t>Sin calendario</t>
  </si>
  <si>
    <t>Enero de cada vigencia · cortes C1 y C2</t>
  </si>
  <si>
    <t>Calendario publicado con fecha de actualización</t>
  </si>
  <si>
    <t>28 recomendaciones en Participación Ciudadana</t>
  </si>
  <si>
    <t>CP-33-02</t>
  </si>
  <si>
    <t>Realizar ejercicios de diagnóstico participativo que involucren a la ciudadanía en la identificación de problemas, necesidades, expectativas y requerimientos.</t>
  </si>
  <si>
    <t>Estrategia de participación ciudadana</t>
  </si>
  <si>
    <t>Ejercicios de diagnóstico participativo realizados</t>
  </si>
  <si>
    <t>Sumatoria de ejercicios de diagnóstico participativo realizados con registro de asistentes y aportes</t>
  </si>
  <si>
    <t>Actas, convocatorias y consolidado de aportes</t>
  </si>
  <si>
    <t>Realizar (30) asambleas populares en el departamento del Magdalena</t>
  </si>
  <si>
    <t>CP-33-03</t>
  </si>
  <si>
    <t>Incorporar una fase de consulta ciudadana en la formulación de las políticas públicas departamentales que se adopten durante la vigencia.</t>
  </si>
  <si>
    <t>Porcentaje de políticas públicas formuladas con fase de consulta ciudadana</t>
  </si>
  <si>
    <t>(Políticas públicas formuladas con fase de consulta ciudadana ÷ Total de políticas públicas formuladas) × 100</t>
  </si>
  <si>
    <t>Constancia de consulta en el expediente de la política</t>
  </si>
  <si>
    <t>CP-33-04</t>
  </si>
  <si>
    <t>Elaborar y publicar la matriz de aportes ciudadanos y respuestas, con indicación motivada de los aportes acogidos y de los descartados.</t>
  </si>
  <si>
    <t>Matriz de aportes y respuestas</t>
  </si>
  <si>
    <t>Espacios de participación con matriz de aportes publicada</t>
  </si>
  <si>
    <t>(Espacios de participación con matriz de aportes publicada ÷ Total de espacios realizados) × 100</t>
  </si>
  <si>
    <t>Dentro del mes siguiente a cada espacio</t>
  </si>
  <si>
    <t>Matriz publicada por espacio de participación</t>
  </si>
  <si>
    <t>CP-33-05</t>
  </si>
  <si>
    <t>Realizar la audiencia pública anual de rendición de cuentas, con presentación de lo cumplido y de lo incumplido y respuesta a las preguntas formuladas.</t>
  </si>
  <si>
    <t>Estrategia de rendición de cuentas</t>
  </si>
  <si>
    <t>Audiencias públicas realizadas</t>
  </si>
  <si>
    <t>Sumatoria de audiencias públicas anuales de rendición de cuentas realizadas</t>
  </si>
  <si>
    <t>Informe de rendición de cuentas, acta y respuestas publicadas</t>
  </si>
  <si>
    <t>CP-33-06</t>
  </si>
  <si>
    <t>Realizar estrategias presenciales y virtuales de diálogo a lo largo de la vigencia fiscal, con enfoque territorial en los municipios del Departamento.</t>
  </si>
  <si>
    <t>Espacios de diálogo realizados</t>
  </si>
  <si>
    <t>Sumatoria de estrategias presenciales y virtuales de diálogo ejecutadas en la vigencia</t>
  </si>
  <si>
    <t>Secretaría del Interior</t>
  </si>
  <si>
    <t>Convocatorias, actas y registro de participantes</t>
  </si>
  <si>
    <t>CP-33-07</t>
  </si>
  <si>
    <t>Atender los requerimientos de las veedurías ciudadanas mediante entrega de información y respuesta dentro del término.</t>
  </si>
  <si>
    <t>Registro de requerimientos de veedurías</t>
  </si>
  <si>
    <t>Porcentaje de requerimientos de veedurías atendidos dentro del término</t>
  </si>
  <si>
    <t>(Requerimientos de veedurías atendidos dentro del término ÷ Total de requerimientos recibidos) × 100</t>
  </si>
  <si>
    <t>Registro de solicitudes y respuestas</t>
  </si>
  <si>
    <t>CP-33-08</t>
  </si>
  <si>
    <t>Cerrar la brecha del puntaje de la política de Participación ciudadana en la Medición del Desempeño Institucional respecto de la media de gobernaciones.</t>
  </si>
  <si>
    <t>Puntaje de la política de Participación ciudadana en el FURAG</t>
  </si>
  <si>
    <t>Puntaje de la política de Participación ciudadana en la gestión pública reportado por Función Pública</t>
  </si>
  <si>
    <t>78,48 (2025)</t>
  </si>
  <si>
    <t>CP-40-01</t>
  </si>
  <si>
    <t>5.5 Iniciativas adicionales</t>
  </si>
  <si>
    <t>Formular y ejecutar la estrategia de racionalización de trámites y registrarla en el Sistema Único de Información de Trámites.</t>
  </si>
  <si>
    <t>Estrategia de racionalización de trámites</t>
  </si>
  <si>
    <t>Trámites racionalizados y registrados en el SUIT</t>
  </si>
  <si>
    <t>Sumatoria de estrategias de racionalización de trámites formuladas y registradas en el SUIT</t>
  </si>
  <si>
    <t>Inversión — Subprograma Gestión de la Ciencia, la Tecnología y la Innovación (PDD 2026-2027)</t>
  </si>
  <si>
    <t>Registro en el SUIT y evidencia de la mejora</t>
  </si>
  <si>
    <t>11 recomendaciones en Racionalización de Trámites</t>
  </si>
  <si>
    <t>CP-40-02</t>
  </si>
  <si>
    <t>Implementar el piloto de fichas ciudadanas de los contratos de mayor impacto social, en lenguaje claro, con ubicación, valor, plazo y estado de avance.</t>
  </si>
  <si>
    <t>Ficha contractual ciudadana</t>
  </si>
  <si>
    <t>Fichas ciudadanas publicadas</t>
  </si>
  <si>
    <t>Sumatoria de fichas ciudadanas de contratos de mayor impacto publicadas</t>
  </si>
  <si>
    <t>Diciembre de 2027 · corte de cierre</t>
  </si>
  <si>
    <t>Fichas publicadas en la sede electrónica</t>
  </si>
  <si>
    <t>CP-40-03</t>
  </si>
  <si>
    <t>Promover la adopción de programas de transparencia y ética empresarial entre proveedores y gremios del Departamento.</t>
  </si>
  <si>
    <t>Convenios y mesas de trabajo</t>
  </si>
  <si>
    <t>Mesas de trabajo con el sector privado realizadas</t>
  </si>
  <si>
    <t>Sumatoria de jornadas de promoción de programas de transparencia y ética empresarial realizadas</t>
  </si>
  <si>
    <t>Secretaría de Desarrollo Económico</t>
  </si>
  <si>
    <t>Actas de mesa y compromisos suscritos</t>
  </si>
  <si>
    <t>CP-40-04</t>
  </si>
  <si>
    <t>Fortalecer la estrategia de servicio a las ciudadanías con enfoque diferencial y presencia en el territorio.</t>
  </si>
  <si>
    <t>Estrategia de servicio a la ciudadanía</t>
  </si>
  <si>
    <t>Jornadas de atención en municipios realizadas</t>
  </si>
  <si>
    <t>Sumatoria de componentes de la estrategia de servicio a las ciudadanías con enfoque diferencial implementados</t>
  </si>
  <si>
    <t>Actas de jornada y registro de atenciones</t>
  </si>
  <si>
    <t>1 recomendación en Servicio a las ciudadanías</t>
  </si>
  <si>
    <t>CP-40-05</t>
  </si>
  <si>
    <t>Suscribir convenio con la Universidad del Magdalena y demás instituciones de educación superior para investigación aplicada sobre riesgos de corrupción en el Departamento.</t>
  </si>
  <si>
    <t>Convenio de cooperación académica</t>
  </si>
  <si>
    <t>Convenios suscritos y en ejecución</t>
  </si>
  <si>
    <t>Conteo de convenios suscritos con instituciones de educación superior</t>
  </si>
  <si>
    <t>Cooperación o convenio interinstitucional</t>
  </si>
  <si>
    <t>Convenio suscrito y productos de investigación</t>
  </si>
  <si>
    <t>Crear y poner en funcionamiento (1) escuela de formación en liderazgo político, social y comunitario (800 personas)</t>
  </si>
  <si>
    <t>450203400</t>
  </si>
  <si>
    <t>CP-99-01</t>
  </si>
  <si>
    <t>5.6 Recomendaciones de Función Pública</t>
  </si>
  <si>
    <t>Elaborar y mantener la matriz de trazabilidad de las 153 recomendaciones de Función Pública asociadas al Programa, con la actividad que absorbe cada una.</t>
  </si>
  <si>
    <t>Matriz de trazabilidad</t>
  </si>
  <si>
    <t>Recomendaciones asociadas trazadas a una actividad del Plan</t>
  </si>
  <si>
    <t>(Recomendaciones de Función Pública trazadas a una actividad del Plan ÷ 153 recomendaciones asociadas) × 100</t>
  </si>
  <si>
    <t>0 de 153</t>
  </si>
  <si>
    <t>Dependencias líderes de cada política</t>
  </si>
  <si>
    <t>Matriz de trazabilidad como anexo del Plan</t>
  </si>
  <si>
    <t>153 recomendaciones asociadas</t>
  </si>
  <si>
    <t>CP-99-02</t>
  </si>
  <si>
    <t>Reportar cuatrimestralmente al CIGD el estado de cierre de las recomendaciones de Función Pública asociadas al Programa.</t>
  </si>
  <si>
    <t>Informe de cierre de recomendaciones</t>
  </si>
  <si>
    <t>Porcentaje de recomendaciones con estado reportado</t>
  </si>
  <si>
    <t>(Recomendaciones con estado reportado al CIGD ÷ 153 recomendaciones asociadas) × 100</t>
  </si>
  <si>
    <t>Informe con estado por recomendación</t>
  </si>
  <si>
    <t>Fuente: elaboración propia con base en el Programa de Transparencia y Ética Pública 2026-2027, el Anexo Técnico del Decreto 1122 de 2024, las recomendaciones de la Medición del Desempeño Institucional vigencia 2025 emitidas por Función Pública y el Plan de Desarrollo Departamental 2026-2027 «Con MÁS Resultados 12+1 Ruta del CAMBIO para Superar la Pobreza» (Tablas 133 a 140 y 154). Las metas de las actividades CP-31-08 y CP-33-08 corresponden a puntajes del FURAG y fueron fijadas como cierre progresivo de la brecha frente a la media de gobernaciones (90,31 y 90,51 puntos respectivamente). El bloque de articulación identifica la meta de producto del Plan de Desarrollo y el código de la Metodología General Ajustada en que se ancla cada actividad; las actividades sin anclaje directo corresponden a acciones propias exigidas por el Anexo Técnico que no tienen equivalente en la estructura programática del Plan.</t>
  </si>
  <si>
    <t>TABLERO DE SEGUIMIENTO DEL PLAN DE ACCIÓN</t>
  </si>
  <si>
    <t>Los valores se recalculan automáticamente con el diligenciamiento de la hoja «Plan de Acción».</t>
  </si>
  <si>
    <t>Corte reportado</t>
  </si>
  <si>
    <t>Seleccione: C1 · C2 · C3 · Cierre del bienio</t>
  </si>
  <si>
    <t>Fecha de corte</t>
  </si>
  <si>
    <t>dd/mm/aaaa</t>
  </si>
  <si>
    <t>Fecha de presentación al Comité</t>
  </si>
  <si>
    <t>Dependencia que consolida</t>
  </si>
  <si>
    <t>Resumen general</t>
  </si>
  <si>
    <t>Concepto</t>
  </si>
  <si>
    <t>Valor</t>
  </si>
  <si>
    <t>Actividades de prioridad muy alta</t>
  </si>
  <si>
    <t>Actividades de prioridad alta</t>
  </si>
  <si>
    <t>Actividades ancladas en una meta de producto del PDD (con código MGA)</t>
  </si>
  <si>
    <t>Actividades ancladas en un instrumento del PDD sin código MGA</t>
  </si>
  <si>
    <t>Actividades sin anclaje en el PDD (acción propia del Anexo Técnico)</t>
  </si>
  <si>
    <t>Actividades con reporte en el cuatrimestre 1</t>
  </si>
  <si>
    <t>Actividades sin reporte</t>
  </si>
  <si>
    <t>Actividades con reporte en el cierre del bienio</t>
  </si>
  <si>
    <t>Actividades cumplidas</t>
  </si>
  <si>
    <t>Actividades satisfactorias</t>
  </si>
  <si>
    <t>Actividades en riesgo</t>
  </si>
  <si>
    <t>Actividades críticas</t>
  </si>
  <si>
    <t>Avance promedio del bienio</t>
  </si>
  <si>
    <t>Avance por línea de acción</t>
  </si>
  <si>
    <t>Línea de acción</t>
  </si>
  <si>
    <t>Actividades</t>
  </si>
  <si>
    <t>Cumplidas</t>
  </si>
  <si>
    <t>En riesgo o críticas</t>
  </si>
  <si>
    <t>Sin reporte</t>
  </si>
  <si>
    <t>Avance promedio</t>
  </si>
  <si>
    <t>Avance por dependencia responsable</t>
  </si>
  <si>
    <t>Dependencia</t>
  </si>
  <si>
    <t>Actividades por subprograma del Plan de Desarrollo</t>
  </si>
  <si>
    <t>Programa – Subprograma</t>
  </si>
  <si>
    <t>Actividades a cargo del administrador del Programa</t>
  </si>
  <si>
    <t>TRAZABILIDAD DE LAS 153 RECOMENDACIONES DE FUNCIÓN PÚBLICA ASOCIADAS AL PROGRAMA  ·  MEDICIÓN DEL DESEMPEÑO INSTITUCIONAL, VIGENCIA 2025</t>
  </si>
  <si>
    <t>Política de gestión y desempeño</t>
  </si>
  <si>
    <t>Recomendaciones</t>
  </si>
  <si>
    <t>Puntaje Magdalena 2025</t>
  </si>
  <si>
    <t>Media 32 gobernaciones</t>
  </si>
  <si>
    <t>Puntuación z</t>
  </si>
  <si>
    <t>Posición</t>
  </si>
  <si>
    <t>Acción del Programa que la absorbe</t>
  </si>
  <si>
    <t>Actividades del Plan de Acción</t>
  </si>
  <si>
    <t>POL13</t>
  </si>
  <si>
    <t>Participación Ciudadana en la Gestión Pública</t>
  </si>
  <si>
    <t>28 de 32</t>
  </si>
  <si>
    <t>CP-33-01 a CP-33-08</t>
  </si>
  <si>
    <t>POL15</t>
  </si>
  <si>
    <t>Transparencia, Acceso a la Información y lucha contra la Corrupción</t>
  </si>
  <si>
    <t>5.2.1 y 5.4.1</t>
  </si>
  <si>
    <t>CP-11-01, CP-11-02, CP-31-01 a CP-31-08</t>
  </si>
  <si>
    <t>POL17</t>
  </si>
  <si>
    <t>Gestión Información Estadística</t>
  </si>
  <si>
    <t>10 de 32</t>
  </si>
  <si>
    <t>5.4.1 y 5.5</t>
  </si>
  <si>
    <t>POL19</t>
  </si>
  <si>
    <t>Control Interno</t>
  </si>
  <si>
    <t>20 de 32</t>
  </si>
  <si>
    <t>6. Monitoreo y 10. Auditoría</t>
  </si>
  <si>
    <t>CT-05-02, CT-09-01</t>
  </si>
  <si>
    <t>POL16</t>
  </si>
  <si>
    <t>Gestión Documental</t>
  </si>
  <si>
    <t>5.4.1 y 10. Auditoría</t>
  </si>
  <si>
    <t>POL02</t>
  </si>
  <si>
    <t>Integridad</t>
  </si>
  <si>
    <t>5.4.2 Integridad pública</t>
  </si>
  <si>
    <t>CP-32-01 a CP-32-05</t>
  </si>
  <si>
    <t>POL07</t>
  </si>
  <si>
    <t>Gobierno Digital</t>
  </si>
  <si>
    <t>7 de 32</t>
  </si>
  <si>
    <t>CT-08-02, CP-31-03</t>
  </si>
  <si>
    <t>POL12</t>
  </si>
  <si>
    <t>Racionalización de Trámites</t>
  </si>
  <si>
    <t>25 de 32</t>
  </si>
  <si>
    <t>POL05</t>
  </si>
  <si>
    <t>Compras y Contratación Pública</t>
  </si>
  <si>
    <t>23 de 32</t>
  </si>
  <si>
    <t>CP-14-01 a CP-14-04</t>
  </si>
  <si>
    <t>Total de recomendaciones asociadas al Programa</t>
  </si>
  <si>
    <t>Fuente: reporte de recomendaciones de la Medición del Desempeño Institucional, vigencia 2025, emitido por el Departamento Administrativo de la Función Pública para la Gobernación del Magdalena (205 recomendaciones en 19 políticas; 153 asociadas al Programa). La correlación entre el puntaje de la política y el número de recomendaciones recibidas es de −0,522 (Pearson) y −0,567 (Spearman), con p = 0,022 sobre 19 políticas.</t>
  </si>
  <si>
    <t>ARTICULACIÓN DEL PROGRAMA CON EL PLAN DE DESARROLLO DEPARTAMENTAL 2026-2027  ·  «CON MÁS RESULTADOS 12+1 RUTA DEL CAMBIO PARA SUPERAR LA POBREZA»</t>
  </si>
  <si>
    <t>Meta de producto o instrumento del PDD</t>
  </si>
  <si>
    <t>Responsable según el PDD</t>
  </si>
  <si>
    <t>Plan plurianual 2026-2027</t>
  </si>
  <si>
    <t>Actividades del PTEP que la desarrollan</t>
  </si>
  <si>
    <t>N.º</t>
  </si>
  <si>
    <t>Fortalecer (500) Comités Populares para ejercer control y vigilancia de los programas, proyectos y obras de la Gobernación</t>
  </si>
  <si>
    <t>$ 3.060.616.526</t>
  </si>
  <si>
    <t>Sin actividad asociada</t>
  </si>
  <si>
    <t>Fortalecer (500) organismos de acción comunal para el desarrollo social del departamento</t>
  </si>
  <si>
    <t>450204100</t>
  </si>
  <si>
    <t>Implementar (1) estrategia participativa Voluntariado del Cambio</t>
  </si>
  <si>
    <t>450200113</t>
  </si>
  <si>
    <t>CP-22-01, CP-33-07</t>
  </si>
  <si>
    <t>CP-33-01, CP-33-05, CP-33-06, CP-40-02, CT-08-01, CT-08-03</t>
  </si>
  <si>
    <t>Secretaría de Despacho</t>
  </si>
  <si>
    <t>CP-33-03, CP-33-04, CT-04-03, CT-04-04</t>
  </si>
  <si>
    <t>$ 9.801.165.300</t>
  </si>
  <si>
    <t>CP-14-01, CP-14-02, CP-14-03, CP-31-07, CT-03-01</t>
  </si>
  <si>
    <t>CP-32-02, CT-01-01, CT-07-01, CT-07-02, CT-07-03, CT-07-04, CT-07-05</t>
  </si>
  <si>
    <t>CP-14-04, CP-22-03, CT-03-02, CT-03-03</t>
  </si>
  <si>
    <t>CP-11-01, CP-11-02, CP-11-03, CP-11-06, CP-13-01, CP-13-03, CP-13-04, CP-32-01, CP-32-03, CP-32-05, CT-05-02, CT-09-01, CT-09-03</t>
  </si>
  <si>
    <t>Oficina de TIC</t>
  </si>
  <si>
    <t>$ 120.000.000</t>
  </si>
  <si>
    <t>CP-13-02, CP-31-05, CP-40-01, CP-40-04</t>
  </si>
  <si>
    <t>CP-31-01, CP-31-02, CP-31-03, CP-31-04, CT-06-02, CT-08-02</t>
  </si>
  <si>
    <t>$ 2.566.597.253</t>
  </si>
  <si>
    <t>$ 90.754.854.794</t>
  </si>
  <si>
    <t>CP-12-01, CP-12-02, CP-12-03</t>
  </si>
  <si>
    <t>CP-31-08, CP-33-08, CP-99-01, CP-99-02, CT-05-03, CT-06-03</t>
  </si>
  <si>
    <t>Índice de Gobierno Digital (MinTIC). Línea base 86,1 (2024) · Meta 2026-2027: 86,1</t>
  </si>
  <si>
    <t>CT-02-01, CT-04-01, CT-04-02, CT-06-01, CT-09-02</t>
  </si>
  <si>
    <t>CP-15-01, CP-15-02, CP-15-03, CP-15-04, CP-15-05</t>
  </si>
  <si>
    <t>Total de actividades del Programa ancladas en el Plan de Desarrollo</t>
  </si>
  <si>
    <t>NOTA TÉCNICA SOBRE LA META DE RESULTADO</t>
  </si>
  <si>
    <t>El Plan de Desarrollo fija como meta de resultado de las Movilizaciones «Por la Autonomía Territorial y la Participación» y «Por el Poder Popular» un Índice de Desempeño Institucional de 72,0 puntos para el bienio 2026-2027, sobre una línea base de 59,0 correspondiente a la vigencia 2024. El Plan se formuló el 21 de abril de 2026, antes de la publicación de la medición de la vigencia 2025, cuyo resultado verificado para la Gobernación del Magdalena es de 85,41 puntos. La meta del Plan quedó por tanto superada en 13,41 puntos antes del inicio de la ejecución. Este Programa adopta una doble referencia: conserva la meta del Plan como compromiso mínimo de coherencia con el Plan Indicativo, consigna el resultado de la vigencia 2025 como línea base real y fija como meta propia 88,00 puntos al cierre de 2027, equivalente al cierre de la brecha frente a la mediana de las treinta y dos gobernaciones. Se deja constancia dirigida a la Oficina Asesora de Planeación para que evalúe el reajuste de la meta de resultado en el Plan Indicativo.</t>
  </si>
  <si>
    <t>Fuente: Plan de Desarrollo Departamental 2026-2027 «Con MÁS Resultados 12+1 Ruta del CAMBIO para Superar la Pobreza», Tablas 133 a 140 (metas de resultado y de producto de la Revolución del Gobierno Popular) y Tabla 154 (Plan Plurianual de Inversiones 2026-2027 por subprograma). Los valores del plan plurianual corresponden al subprograma completo y no a la asignación específica de las actividades del Programa; su afectación concreta se define en el Plan Operativo Anual de Inversiones y en el Plan Anual de Adquisiciones de cada vigencia.</t>
  </si>
  <si>
    <t>PLAN DE ACCIÓN DEL PROGRAMA DE TRANSPARENCIA Y ÉTICA PÚBLICA 2026-2027  ·  RESUMEN PARA SESIÓN DEL COMITÉ INSTITUCIONAL DE GESTIÓN Y DESEMPEÑO</t>
  </si>
  <si>
    <t>Actividad específica</t>
  </si>
  <si>
    <t>Indicador</t>
  </si>
  <si>
    <t>Unidad</t>
  </si>
  <si>
    <t>Responsable</t>
  </si>
  <si>
    <t>Las celdas de este resumen están vinculadas a la hoja «Plan de Acción»: cualquier ajuste de formulación se refleja automáticamente. Los porcentajes se muestran con el formato de la celda de origen; las metas expresadas en número aparecen sin decimales.</t>
  </si>
  <si>
    <t>CONTROL DE CAMBIOS DEL PLAN DE ACCIÓN</t>
  </si>
  <si>
    <t>Cambio</t>
  </si>
  <si>
    <t>1.0</t>
  </si>
  <si>
    <t>Formulación inicial: 83 actividades en 21 líneas de acción, con seguimiento cuatrimestral y tablero automático.</t>
  </si>
  <si>
    <t>2.0</t>
  </si>
  <si>
    <t>Articulación con el Plan de Desarrollo 2026-2027: bloque de trazabilidad programática con código MGA, corrección de las fuentes de financiación de catorce actividades, reasignación de trece responsables conforme a la titularidad del Plan Indicativo, campos de fórmula de cálculo y periodicidad exigidos por los criterios CREMAS, y hoja de articulación.</t>
  </si>
  <si>
    <t>3.0</t>
  </si>
  <si>
    <t>Revisión previa a la difusión al Comité. Atribución de la meta a la vigencia del corte en que se verifica en diecinueve actividades; incorporación del cuarto corte de cierre del bienio al 31 de diciembre de 2027; armonización del plazo de publicación en siete días hábiles; ajuste de la meta de informes cuatrimestrales a tres en el bienio; corrección de cuatro fórmulas de cálculo; normalización del vocabulario de plazos con indicación del corte de verificación; protección de las hojas; resumen imprimible y control de cambios.</t>
  </si>
  <si>
    <t>Toda modificación posterior debe registrarse en esta hoja e informarse al Comité Institucional de Gestión y Desempeño, conforme al procedimiento de modificación previsto en la acción transversal de Planeación del Anexo Técnico.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</si>
</sst>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
    <numFmt numFmtId="166" formatCode="\+#,000;\−#,000"/>
    <numFmt numFmtId="167" formatCode="#,#00%;;\—"/>
    <numFmt numFmtId="168" formatCode="#,##0;;\—"/>
  </numFmts>
  <fonts count="25" x14ac:knownFonts="1">
    <font>
      <sz val="11"/>
      <color theme="1"/>
      <name val="Calibri"/>
      <family val="2"/>
      <scheme val="minor"/>
    </font>
    <font>
      <b/>
      <sz val="14"/>
      <color rgb="FF1F3864"/>
      <name val="Arial"/>
    </font>
    <font>
      <sz val="10"/>
      <color rgb="FF595959"/>
      <name val="Arial"/>
    </font>
    <font>
      <b/>
      <sz val="16"/>
      <color rgb="FF1F3864"/>
      <name val="Arial"/>
    </font>
    <font>
      <b/>
      <sz val="12"/>
      <color rgb="FF2E5496"/>
      <name val="Arial"/>
    </font>
    <font>
      <b/>
      <sz val="10"/>
      <name val="Arial"/>
    </font>
    <font>
      <sz val="10"/>
      <name val="Arial"/>
    </font>
    <font>
      <b/>
      <sz val="12"/>
      <color rgb="FF1F3864"/>
      <name val="Arial"/>
    </font>
    <font>
      <b/>
      <sz val="10"/>
      <color rgb="FFFFFFFF"/>
      <name val="Arial"/>
    </font>
    <font>
      <sz val="10"/>
      <color rgb="FF000000"/>
      <name val="Arial"/>
    </font>
    <font>
      <b/>
      <sz val="10"/>
      <color rgb="FF000000"/>
      <name val="Arial"/>
    </font>
    <font>
      <b/>
      <sz val="12"/>
      <color rgb="FFFFFFFF"/>
      <name val="Arial"/>
    </font>
    <font>
      <b/>
      <sz val="9"/>
      <color rgb="FFFFFFFF"/>
      <name val="Arial"/>
    </font>
    <font>
      <sz val="9"/>
      <name val="Arial"/>
    </font>
    <font>
      <sz val="8"/>
      <color rgb="FF1F3864"/>
      <name val="Arial"/>
    </font>
    <font>
      <sz val="8"/>
      <color rgb="FF404040"/>
      <name val="Arial"/>
    </font>
    <font>
      <b/>
      <sz val="9"/>
      <name val="Arial"/>
    </font>
    <font>
      <sz val="8"/>
      <color rgb="FF808080"/>
      <name val="Arial"/>
    </font>
    <font>
      <i/>
      <sz val="8"/>
      <color rgb="FF595959"/>
      <name val="Arial"/>
    </font>
    <font>
      <i/>
      <sz val="9"/>
      <color rgb="FF595959"/>
      <name val="Arial"/>
    </font>
    <font>
      <i/>
      <sz val="8"/>
      <color rgb="FF8C8C8C"/>
      <name val="Arial"/>
    </font>
    <font>
      <b/>
      <sz val="11"/>
      <color rgb="FF2E5496"/>
      <name val="Arial"/>
    </font>
    <font>
      <b/>
      <sz val="11"/>
      <color rgb="FFFFFFFF"/>
      <name val="Arial"/>
    </font>
    <font>
      <sz val="8.5"/>
      <name val="Arial"/>
    </font>
    <font>
      <b/>
      <sz val="10"/>
      <name val="Arial"/>
      <family val="2"/>
    </font>
  </fonts>
  <fills count="12">
    <fill>
      <patternFill patternType="none"/>
    </fill>
    <fill>
      <patternFill patternType="gray125"/>
    </fill>
    <fill>
      <patternFill patternType="solid">
        <fgColor rgb="FFF2F5FA"/>
      </patternFill>
    </fill>
    <fill>
      <patternFill patternType="solid">
        <fgColor rgb="FF1F3864"/>
      </patternFill>
    </fill>
    <fill>
      <patternFill patternType="solid">
        <fgColor rgb="FFFFF2CC"/>
      </patternFill>
    </fill>
    <fill>
      <patternFill patternType="solid">
        <fgColor rgb="FFD9D9D9"/>
      </patternFill>
    </fill>
    <fill>
      <patternFill patternType="solid">
        <fgColor rgb="FFE2EFDA"/>
      </patternFill>
    </fill>
    <fill>
      <patternFill patternType="solid">
        <fgColor rgb="FF2E5496"/>
      </patternFill>
    </fill>
    <fill>
      <patternFill patternType="solid">
        <fgColor rgb="FFEAF1F8"/>
      </patternFill>
    </fill>
    <fill>
      <patternFill patternType="solid">
        <fgColor rgb="FFF5F5F5"/>
      </patternFill>
    </fill>
    <fill>
      <patternFill patternType="solid">
        <fgColor rgb="FFFFFFFF"/>
      </patternFill>
    </fill>
    <fill>
      <patternFill patternType="solid">
        <fgColor theme="4" tint="0.59999389629810485"/>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83">
    <xf numFmtId="0" fontId="0" fillId="0" borderId="0" xfId="0"/>
    <xf numFmtId="0" fontId="1" fillId="0" borderId="0" xfId="0" applyFont="1"/>
    <xf numFmtId="0" fontId="5" fillId="2" borderId="1" xfId="0" applyFont="1" applyFill="1" applyBorder="1" applyAlignment="1">
      <alignment vertical="top" wrapText="1"/>
    </xf>
    <xf numFmtId="0" fontId="6" fillId="0" borderId="1" xfId="0" applyFont="1" applyBorder="1" applyAlignment="1">
      <alignment vertical="top" wrapText="1"/>
    </xf>
    <xf numFmtId="0" fontId="8" fillId="3" borderId="1" xfId="0" applyFont="1" applyFill="1" applyBorder="1" applyAlignment="1">
      <alignment vertical="center"/>
    </xf>
    <xf numFmtId="0" fontId="9" fillId="0" borderId="1" xfId="0" applyFont="1" applyBorder="1" applyAlignment="1">
      <alignment vertical="center"/>
    </xf>
    <xf numFmtId="0" fontId="9" fillId="2" borderId="1" xfId="0" applyFont="1" applyFill="1" applyBorder="1" applyAlignment="1">
      <alignment vertical="center"/>
    </xf>
    <xf numFmtId="0" fontId="5" fillId="4" borderId="1" xfId="0" applyFont="1" applyFill="1" applyBorder="1" applyAlignment="1">
      <alignment vertical="top" wrapText="1"/>
    </xf>
    <xf numFmtId="0" fontId="10" fillId="4" borderId="1" xfId="0" applyFont="1" applyFill="1" applyBorder="1"/>
    <xf numFmtId="0" fontId="6" fillId="0" borderId="1" xfId="0" applyFont="1" applyBorder="1"/>
    <xf numFmtId="0" fontId="8" fillId="3" borderId="1" xfId="0" applyFont="1" applyFill="1" applyBorder="1"/>
    <xf numFmtId="0" fontId="10" fillId="5" borderId="1" xfId="0" applyFont="1" applyFill="1" applyBorder="1"/>
    <xf numFmtId="0" fontId="10" fillId="6" borderId="1" xfId="0" applyFont="1" applyFill="1" applyBorder="1"/>
    <xf numFmtId="0" fontId="12" fillId="7"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3" fillId="2" borderId="1" xfId="0" applyFont="1" applyFill="1" applyBorder="1" applyAlignment="1">
      <alignment horizontal="center" vertical="top" wrapText="1"/>
    </xf>
    <xf numFmtId="0" fontId="13" fillId="2" borderId="1" xfId="0" applyFont="1" applyFill="1" applyBorder="1" applyAlignment="1">
      <alignment horizontal="left" vertical="top" wrapText="1"/>
    </xf>
    <xf numFmtId="0" fontId="15" fillId="2" borderId="1" xfId="0" applyFont="1" applyFill="1" applyBorder="1" applyAlignment="1">
      <alignment horizontal="left" vertical="top" wrapText="1"/>
    </xf>
    <xf numFmtId="164" fontId="13" fillId="2" borderId="1" xfId="0" applyNumberFormat="1" applyFont="1" applyFill="1" applyBorder="1" applyAlignment="1">
      <alignment horizontal="center" vertical="top" wrapText="1"/>
    </xf>
    <xf numFmtId="164" fontId="16" fillId="5" borderId="1" xfId="0" applyNumberFormat="1" applyFont="1" applyFill="1" applyBorder="1" applyAlignment="1">
      <alignment horizontal="center" vertical="top"/>
    </xf>
    <xf numFmtId="0" fontId="14" fillId="8" borderId="1" xfId="0" applyFont="1" applyFill="1" applyBorder="1" applyAlignment="1">
      <alignment horizontal="left" vertical="top" wrapText="1"/>
    </xf>
    <xf numFmtId="0" fontId="14" fillId="8" borderId="1" xfId="0" applyFont="1" applyFill="1" applyBorder="1" applyAlignment="1">
      <alignment horizontal="center" vertical="top" wrapText="1"/>
    </xf>
    <xf numFmtId="164" fontId="13" fillId="4" borderId="1" xfId="0" applyNumberFormat="1" applyFont="1" applyFill="1" applyBorder="1" applyAlignment="1" applyProtection="1">
      <alignment horizontal="center" vertical="top"/>
      <protection locked="0"/>
    </xf>
    <xf numFmtId="164" fontId="13" fillId="5" borderId="1" xfId="0" applyNumberFormat="1" applyFont="1" applyFill="1" applyBorder="1" applyAlignment="1">
      <alignment horizontal="center" vertical="top"/>
    </xf>
    <xf numFmtId="0" fontId="13" fillId="4" borderId="1" xfId="0" applyFont="1" applyFill="1" applyBorder="1" applyAlignment="1" applyProtection="1">
      <alignment vertical="top" wrapText="1"/>
      <protection locked="0"/>
    </xf>
    <xf numFmtId="0" fontId="16" fillId="5" borderId="1" xfId="0" applyFont="1" applyFill="1" applyBorder="1" applyAlignment="1">
      <alignment horizontal="center" vertical="center"/>
    </xf>
    <xf numFmtId="0" fontId="13" fillId="0" borderId="1" xfId="0" applyFont="1" applyBorder="1" applyAlignment="1">
      <alignment horizontal="center" vertical="top" wrapText="1"/>
    </xf>
    <xf numFmtId="0" fontId="13" fillId="0" borderId="1" xfId="0" applyFont="1" applyBorder="1" applyAlignment="1">
      <alignment horizontal="left" vertical="top" wrapText="1"/>
    </xf>
    <xf numFmtId="0" fontId="15" fillId="0" borderId="1" xfId="0" applyFont="1" applyBorder="1" applyAlignment="1">
      <alignment horizontal="left" vertical="top" wrapText="1"/>
    </xf>
    <xf numFmtId="3" fontId="13" fillId="0" borderId="1" xfId="0" applyNumberFormat="1" applyFont="1" applyBorder="1" applyAlignment="1">
      <alignment horizontal="center" vertical="top" wrapText="1"/>
    </xf>
    <xf numFmtId="3" fontId="16" fillId="5" borderId="1" xfId="0" applyNumberFormat="1" applyFont="1" applyFill="1" applyBorder="1" applyAlignment="1">
      <alignment horizontal="center" vertical="top"/>
    </xf>
    <xf numFmtId="0" fontId="17" fillId="9" borderId="1" xfId="0" applyFont="1" applyFill="1" applyBorder="1" applyAlignment="1">
      <alignment horizontal="left" vertical="top" wrapText="1"/>
    </xf>
    <xf numFmtId="0" fontId="17" fillId="9" borderId="1" xfId="0" applyFont="1" applyFill="1" applyBorder="1" applyAlignment="1">
      <alignment horizontal="center" vertical="top" wrapText="1"/>
    </xf>
    <xf numFmtId="3" fontId="13" fillId="4" borderId="1" xfId="0" applyNumberFormat="1" applyFont="1" applyFill="1" applyBorder="1" applyAlignment="1" applyProtection="1">
      <alignment horizontal="center" vertical="top"/>
      <protection locked="0"/>
    </xf>
    <xf numFmtId="3" fontId="13" fillId="2" borderId="1" xfId="0" applyNumberFormat="1" applyFont="1" applyFill="1" applyBorder="1" applyAlignment="1">
      <alignment horizontal="center" vertical="top" wrapText="1"/>
    </xf>
    <xf numFmtId="164" fontId="13" fillId="0" borderId="1" xfId="0" applyNumberFormat="1" applyFont="1" applyBorder="1" applyAlignment="1">
      <alignment horizontal="center" vertical="top" wrapText="1"/>
    </xf>
    <xf numFmtId="0" fontId="19" fillId="0" borderId="0" xfId="0" applyFont="1"/>
    <xf numFmtId="0" fontId="16" fillId="2" borderId="1" xfId="0" applyFont="1" applyFill="1" applyBorder="1"/>
    <xf numFmtId="0" fontId="20" fillId="0" borderId="0" xfId="0" applyFont="1" applyAlignment="1">
      <alignment horizontal="left" vertical="center"/>
    </xf>
    <xf numFmtId="0" fontId="21" fillId="0" borderId="0" xfId="0" applyFont="1"/>
    <xf numFmtId="0" fontId="13" fillId="0" borderId="1" xfId="0" applyFont="1" applyBorder="1" applyAlignment="1">
      <alignment vertical="center" wrapText="1"/>
    </xf>
    <xf numFmtId="0" fontId="13" fillId="0" borderId="1" xfId="0" applyFont="1" applyBorder="1" applyAlignment="1">
      <alignment horizontal="center" vertical="center"/>
    </xf>
    <xf numFmtId="164" fontId="13" fillId="0" borderId="1" xfId="0" applyNumberFormat="1" applyFont="1" applyBorder="1" applyAlignment="1">
      <alignment horizontal="center" vertical="center"/>
    </xf>
    <xf numFmtId="0" fontId="16" fillId="4" borderId="1" xfId="0" applyFont="1" applyFill="1" applyBorder="1" applyAlignment="1">
      <alignment horizontal="left" vertical="center"/>
    </xf>
    <xf numFmtId="0" fontId="16" fillId="4" borderId="1" xfId="0" applyFont="1" applyFill="1" applyBorder="1" applyAlignment="1">
      <alignment horizontal="center" vertical="center"/>
    </xf>
    <xf numFmtId="164" fontId="16" fillId="4" borderId="1" xfId="0" applyNumberFormat="1" applyFont="1" applyFill="1" applyBorder="1" applyAlignment="1">
      <alignment horizontal="center" vertical="center"/>
    </xf>
    <xf numFmtId="165" fontId="13" fillId="2" borderId="1" xfId="0" applyNumberFormat="1" applyFont="1" applyFill="1" applyBorder="1" applyAlignment="1">
      <alignment horizontal="center" vertical="top" wrapText="1"/>
    </xf>
    <xf numFmtId="166" fontId="13" fillId="2" borderId="1" xfId="0" applyNumberFormat="1" applyFont="1" applyFill="1" applyBorder="1" applyAlignment="1">
      <alignment horizontal="center" vertical="top" wrapText="1"/>
    </xf>
    <xf numFmtId="165" fontId="13" fillId="0" borderId="1" xfId="0" applyNumberFormat="1" applyFont="1" applyBorder="1" applyAlignment="1">
      <alignment horizontal="center" vertical="top" wrapText="1"/>
    </xf>
    <xf numFmtId="166" fontId="13" fillId="0" borderId="1" xfId="0" applyNumberFormat="1" applyFont="1" applyBorder="1" applyAlignment="1">
      <alignment horizontal="center" vertical="top" wrapText="1"/>
    </xf>
    <xf numFmtId="0" fontId="16" fillId="5" borderId="1" xfId="0" applyFont="1" applyFill="1" applyBorder="1" applyAlignment="1">
      <alignment horizontal="left"/>
    </xf>
    <xf numFmtId="0" fontId="16" fillId="5" borderId="1" xfId="0" applyFont="1" applyFill="1" applyBorder="1" applyAlignment="1">
      <alignment horizontal="center"/>
    </xf>
    <xf numFmtId="0" fontId="23" fillId="0" borderId="1" xfId="0" applyFont="1" applyBorder="1" applyAlignment="1">
      <alignment horizontal="center" vertical="top" wrapText="1"/>
    </xf>
    <xf numFmtId="0" fontId="23" fillId="0" borderId="1" xfId="0" applyFont="1" applyBorder="1" applyAlignment="1">
      <alignment horizontal="left" vertical="top" wrapText="1"/>
    </xf>
    <xf numFmtId="167" fontId="23" fillId="0" borderId="1" xfId="0" applyNumberFormat="1" applyFont="1" applyBorder="1" applyAlignment="1">
      <alignment horizontal="center" vertical="top" wrapText="1"/>
    </xf>
    <xf numFmtId="0" fontId="23" fillId="2" borderId="1" xfId="0" applyFont="1" applyFill="1" applyBorder="1" applyAlignment="1">
      <alignment horizontal="center" vertical="top" wrapText="1"/>
    </xf>
    <xf numFmtId="0" fontId="23" fillId="2" borderId="1" xfId="0" applyFont="1" applyFill="1" applyBorder="1" applyAlignment="1">
      <alignment horizontal="left" vertical="top" wrapText="1"/>
    </xf>
    <xf numFmtId="168" fontId="23" fillId="2" borderId="1" xfId="0" applyNumberFormat="1" applyFont="1" applyFill="1" applyBorder="1" applyAlignment="1">
      <alignment horizontal="center" vertical="top" wrapText="1"/>
    </xf>
    <xf numFmtId="168" fontId="23" fillId="0" borderId="1" xfId="0" applyNumberFormat="1" applyFont="1" applyBorder="1" applyAlignment="1">
      <alignment horizontal="center" vertical="top" wrapText="1"/>
    </xf>
    <xf numFmtId="167" fontId="23" fillId="2" borderId="1" xfId="0" applyNumberFormat="1" applyFont="1" applyFill="1" applyBorder="1" applyAlignment="1">
      <alignment horizontal="center" vertical="top" wrapText="1"/>
    </xf>
    <xf numFmtId="0" fontId="12" fillId="3" borderId="1" xfId="0" applyFont="1" applyFill="1" applyBorder="1" applyAlignment="1">
      <alignment horizontal="center" vertical="center"/>
    </xf>
    <xf numFmtId="0" fontId="16" fillId="0" borderId="1" xfId="0" applyFont="1" applyBorder="1" applyAlignment="1">
      <alignment horizontal="center" vertical="top" wrapText="1"/>
    </xf>
    <xf numFmtId="0" fontId="7" fillId="0" borderId="0" xfId="0" applyFont="1" applyAlignment="1">
      <alignment horizontal="left" vertical="center"/>
    </xf>
    <xf numFmtId="0" fontId="0" fillId="0" borderId="0" xfId="0"/>
    <xf numFmtId="0" fontId="12" fillId="7" borderId="1" xfId="0" applyFont="1" applyFill="1" applyBorder="1" applyAlignment="1">
      <alignment horizontal="center" vertical="center" wrapText="1"/>
    </xf>
    <xf numFmtId="0" fontId="0" fillId="0" borderId="1" xfId="0" applyBorder="1"/>
    <xf numFmtId="0" fontId="11" fillId="3" borderId="0" xfId="0" applyFont="1" applyFill="1" applyAlignment="1">
      <alignment horizontal="center" vertical="center"/>
    </xf>
    <xf numFmtId="0" fontId="18" fillId="0" borderId="0" xfId="0" applyFont="1" applyAlignment="1">
      <alignment vertical="top" wrapText="1"/>
    </xf>
    <xf numFmtId="0" fontId="13" fillId="4" borderId="1" xfId="0" applyFont="1" applyFill="1" applyBorder="1" applyAlignment="1" applyProtection="1">
      <alignment horizontal="left" vertical="center"/>
      <protection locked="0"/>
    </xf>
    <xf numFmtId="0" fontId="0" fillId="0" borderId="1" xfId="0" applyBorder="1" applyProtection="1">
      <protection locked="0"/>
    </xf>
    <xf numFmtId="0" fontId="13" fillId="10" borderId="1" xfId="0" applyFont="1" applyFill="1" applyBorder="1" applyAlignment="1">
      <alignment horizontal="left" vertical="center"/>
    </xf>
    <xf numFmtId="0" fontId="22" fillId="3" borderId="0" xfId="0" applyFont="1" applyFill="1" applyAlignment="1">
      <alignment horizontal="center" vertical="center"/>
    </xf>
    <xf numFmtId="0" fontId="13" fillId="4" borderId="1" xfId="0" applyFont="1" applyFill="1" applyBorder="1" applyAlignment="1">
      <alignment vertical="top" wrapText="1"/>
    </xf>
    <xf numFmtId="0" fontId="0" fillId="4" borderId="1" xfId="0" applyFill="1" applyBorder="1"/>
    <xf numFmtId="0" fontId="19" fillId="0" borderId="0" xfId="0" applyFont="1" applyAlignment="1">
      <alignment vertical="top" wrapText="1"/>
    </xf>
    <xf numFmtId="0" fontId="0" fillId="0" borderId="0" xfId="0" applyAlignment="1">
      <alignment horizontal="left"/>
    </xf>
    <xf numFmtId="0" fontId="1" fillId="0" borderId="0" xfId="0" applyFont="1" applyAlignment="1">
      <alignment horizontal="center"/>
    </xf>
    <xf numFmtId="0" fontId="2" fillId="0" borderId="0" xfId="0" applyFont="1" applyAlignment="1">
      <alignment horizontal="center"/>
    </xf>
    <xf numFmtId="0" fontId="3" fillId="0" borderId="0" xfId="0" applyFont="1" applyAlignment="1">
      <alignment horizontal="center"/>
    </xf>
    <xf numFmtId="0" fontId="4" fillId="0" borderId="0" xfId="0" applyFont="1" applyAlignment="1">
      <alignment horizontal="center"/>
    </xf>
    <xf numFmtId="0" fontId="5" fillId="11" borderId="1" xfId="0" applyFont="1" applyFill="1" applyBorder="1" applyAlignment="1">
      <alignment horizontal="center" vertical="center" wrapText="1"/>
    </xf>
    <xf numFmtId="0" fontId="24" fillId="11" borderId="1" xfId="0" applyFont="1" applyFill="1" applyBorder="1" applyAlignment="1">
      <alignment horizontal="center" vertical="center" wrapText="1"/>
    </xf>
    <xf numFmtId="0" fontId="13" fillId="0" borderId="1" xfId="0" applyFont="1" applyBorder="1" applyAlignment="1">
      <alignment horizontal="center" vertical="center" wrapText="1"/>
    </xf>
  </cellXfs>
  <cellStyles count="1">
    <cellStyle name="Normal" xfId="0" builtinId="0"/>
  </cellStyles>
  <dxfs count="5">
    <dxf>
      <font>
        <b/>
        <sz val="9"/>
        <color rgb="FF9C0006"/>
        <name val="Arial"/>
      </font>
      <fill>
        <patternFill patternType="solid">
          <fgColor rgb="FFFCE4E4"/>
        </patternFill>
      </fill>
    </dxf>
    <dxf>
      <font>
        <b/>
        <sz val="9"/>
        <color rgb="FF974706"/>
        <name val="Arial"/>
      </font>
      <fill>
        <patternFill patternType="solid">
          <fgColor rgb="FFFCE8D5"/>
        </patternFill>
      </fill>
    </dxf>
    <dxf>
      <font>
        <b/>
        <sz val="9"/>
        <color rgb="FF375623"/>
        <name val="Arial"/>
      </font>
      <fill>
        <patternFill patternType="solid">
          <fgColor rgb="FFE2EFDA"/>
        </patternFill>
      </fill>
    </dxf>
    <dxf>
      <font>
        <b/>
        <sz val="9"/>
        <color rgb="FF006100"/>
        <name val="Arial"/>
      </font>
      <fill>
        <patternFill patternType="solid">
          <fgColor rgb="FFC6EFCE"/>
        </patternFill>
      </fill>
    </dxf>
    <dxf>
      <font>
        <b/>
        <sz val="9"/>
        <color rgb="FF943126"/>
        <name val="Arial"/>
      </font>
      <fill>
        <patternFill patternType="solid">
          <fgColor rgb="FFFADBD8"/>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C48"/>
  <sheetViews>
    <sheetView showGridLines="0" tabSelected="1" workbookViewId="0">
      <pane xSplit="1" ySplit="8" topLeftCell="B9" activePane="bottomRight" state="frozen"/>
      <selection pane="topRight" activeCell="B1" sqref="B1"/>
      <selection pane="bottomLeft" activeCell="A9" sqref="A9"/>
      <selection pane="bottomRight" activeCell="H14" sqref="H14"/>
    </sheetView>
  </sheetViews>
  <sheetFormatPr baseColWidth="10" defaultColWidth="9.140625" defaultRowHeight="15" x14ac:dyDescent="0.25"/>
  <cols>
    <col min="1" max="1" width="3" customWidth="1"/>
    <col min="2" max="2" width="38" customWidth="1"/>
    <col min="3" max="3" width="96" customWidth="1"/>
  </cols>
  <sheetData>
    <row r="2" spans="2:3" ht="18" x14ac:dyDescent="0.25">
      <c r="B2" s="76" t="s">
        <v>0</v>
      </c>
      <c r="C2" s="76"/>
    </row>
    <row r="3" spans="2:3" x14ac:dyDescent="0.25">
      <c r="B3" s="77" t="s">
        <v>1</v>
      </c>
      <c r="C3" s="77"/>
    </row>
    <row r="5" spans="2:3" ht="20.25" x14ac:dyDescent="0.3">
      <c r="B5" s="78" t="s">
        <v>2</v>
      </c>
      <c r="C5" s="78"/>
    </row>
    <row r="6" spans="2:3" ht="15.75" x14ac:dyDescent="0.25">
      <c r="B6" s="79" t="s">
        <v>3</v>
      </c>
      <c r="C6" s="79"/>
    </row>
    <row r="8" spans="2:3" ht="25.5" customHeight="1" x14ac:dyDescent="0.25">
      <c r="B8" s="80" t="s">
        <v>4</v>
      </c>
      <c r="C8" s="81" t="s">
        <v>5</v>
      </c>
    </row>
    <row r="9" spans="2:3" ht="27.95" customHeight="1" x14ac:dyDescent="0.25">
      <c r="B9" s="2" t="s">
        <v>6</v>
      </c>
      <c r="C9" s="3" t="s">
        <v>7</v>
      </c>
    </row>
    <row r="10" spans="2:3" ht="27.95" customHeight="1" x14ac:dyDescent="0.25">
      <c r="B10" s="2" t="s">
        <v>8</v>
      </c>
      <c r="C10" s="3" t="s">
        <v>9</v>
      </c>
    </row>
    <row r="11" spans="2:3" ht="27.95" customHeight="1" x14ac:dyDescent="0.25">
      <c r="B11" s="2" t="s">
        <v>10</v>
      </c>
      <c r="C11" s="3" t="s">
        <v>11</v>
      </c>
    </row>
    <row r="12" spans="2:3" ht="27.95" customHeight="1" x14ac:dyDescent="0.25">
      <c r="B12" s="2" t="s">
        <v>12</v>
      </c>
      <c r="C12" s="3" t="s">
        <v>13</v>
      </c>
    </row>
    <row r="13" spans="2:3" ht="27.95" customHeight="1" x14ac:dyDescent="0.25">
      <c r="B13" s="2" t="s">
        <v>14</v>
      </c>
      <c r="C13" s="3" t="s">
        <v>15</v>
      </c>
    </row>
    <row r="14" spans="2:3" ht="18" customHeight="1" x14ac:dyDescent="0.25">
      <c r="B14" s="2" t="s">
        <v>16</v>
      </c>
      <c r="C14" s="3" t="s">
        <v>17</v>
      </c>
    </row>
    <row r="15" spans="2:3" ht="18" customHeight="1" x14ac:dyDescent="0.25">
      <c r="B15" s="2" t="s">
        <v>18</v>
      </c>
      <c r="C15" s="3" t="s">
        <v>19</v>
      </c>
    </row>
    <row r="16" spans="2:3" ht="18" customHeight="1" x14ac:dyDescent="0.25">
      <c r="B16" s="2" t="s">
        <v>20</v>
      </c>
      <c r="C16" s="3" t="s">
        <v>21</v>
      </c>
    </row>
    <row r="17" spans="1:3" ht="18" customHeight="1" x14ac:dyDescent="0.25">
      <c r="B17" s="2" t="s">
        <v>22</v>
      </c>
      <c r="C17" s="3" t="s">
        <v>23</v>
      </c>
    </row>
    <row r="18" spans="1:3" ht="27.95" customHeight="1" x14ac:dyDescent="0.25">
      <c r="B18" s="2" t="s">
        <v>24</v>
      </c>
      <c r="C18" s="3" t="s">
        <v>25</v>
      </c>
    </row>
    <row r="19" spans="1:3" ht="27.95" customHeight="1" x14ac:dyDescent="0.25">
      <c r="B19" s="2" t="s">
        <v>26</v>
      </c>
      <c r="C19" s="3" t="s">
        <v>27</v>
      </c>
    </row>
    <row r="20" spans="1:3" ht="27.95" customHeight="1" x14ac:dyDescent="0.25">
      <c r="B20" s="2" t="s">
        <v>28</v>
      </c>
      <c r="C20" s="3" t="s">
        <v>29</v>
      </c>
    </row>
    <row r="21" spans="1:3" ht="27.95" customHeight="1" x14ac:dyDescent="0.25">
      <c r="B21" s="2" t="s">
        <v>30</v>
      </c>
      <c r="C21" s="3" t="s">
        <v>31</v>
      </c>
    </row>
    <row r="22" spans="1:3" ht="27.95" customHeight="1" x14ac:dyDescent="0.25">
      <c r="B22" s="2" t="s">
        <v>32</v>
      </c>
      <c r="C22" s="3" t="s">
        <v>33</v>
      </c>
    </row>
    <row r="23" spans="1:3" ht="18" customHeight="1" x14ac:dyDescent="0.25">
      <c r="B23" s="2" t="s">
        <v>34</v>
      </c>
      <c r="C23" s="3" t="s">
        <v>35</v>
      </c>
    </row>
    <row r="24" spans="1:3" ht="18" customHeight="1" x14ac:dyDescent="0.25">
      <c r="B24" s="2" t="s">
        <v>36</v>
      </c>
      <c r="C24" s="3" t="s">
        <v>37</v>
      </c>
    </row>
    <row r="26" spans="1:3" ht="15.75" x14ac:dyDescent="0.25">
      <c r="A26" s="62" t="s">
        <v>38</v>
      </c>
      <c r="B26" s="63"/>
      <c r="C26" s="63"/>
    </row>
    <row r="27" spans="1:3" x14ac:dyDescent="0.25">
      <c r="B27" s="4" t="s">
        <v>39</v>
      </c>
      <c r="C27" s="4" t="s">
        <v>40</v>
      </c>
    </row>
    <row r="28" spans="1:3" x14ac:dyDescent="0.25">
      <c r="B28" s="5" t="s">
        <v>41</v>
      </c>
      <c r="C28" s="5" t="s">
        <v>42</v>
      </c>
    </row>
    <row r="29" spans="1:3" x14ac:dyDescent="0.25">
      <c r="B29" s="6" t="s">
        <v>43</v>
      </c>
      <c r="C29" s="6" t="s">
        <v>44</v>
      </c>
    </row>
    <row r="30" spans="1:3" x14ac:dyDescent="0.25">
      <c r="B30" s="5" t="s">
        <v>45</v>
      </c>
      <c r="C30" s="5" t="s">
        <v>46</v>
      </c>
    </row>
    <row r="31" spans="1:3" x14ac:dyDescent="0.25">
      <c r="B31" s="6" t="s">
        <v>47</v>
      </c>
      <c r="C31" s="6" t="s">
        <v>48</v>
      </c>
    </row>
    <row r="33" spans="1:3" ht="15.75" x14ac:dyDescent="0.25">
      <c r="A33" s="62" t="s">
        <v>49</v>
      </c>
      <c r="B33" s="75"/>
      <c r="C33" s="75"/>
    </row>
    <row r="34" spans="1:3" ht="33.950000000000003" customHeight="1" x14ac:dyDescent="0.25">
      <c r="B34" s="7" t="s">
        <v>50</v>
      </c>
      <c r="C34" s="3" t="s">
        <v>51</v>
      </c>
    </row>
    <row r="35" spans="1:3" ht="33.950000000000003" customHeight="1" x14ac:dyDescent="0.25">
      <c r="B35" s="7" t="s">
        <v>52</v>
      </c>
      <c r="C35" s="3" t="s">
        <v>53</v>
      </c>
    </row>
    <row r="36" spans="1:3" ht="52.5" customHeight="1" x14ac:dyDescent="0.25">
      <c r="B36" s="7" t="s">
        <v>54</v>
      </c>
      <c r="C36" s="3" t="s">
        <v>55</v>
      </c>
    </row>
    <row r="37" spans="1:3" ht="44.25" customHeight="1" x14ac:dyDescent="0.25">
      <c r="B37" s="7" t="s">
        <v>56</v>
      </c>
      <c r="C37" s="3" t="s">
        <v>57</v>
      </c>
    </row>
    <row r="38" spans="1:3" ht="33.950000000000003" customHeight="1" x14ac:dyDescent="0.25">
      <c r="B38" s="7" t="s">
        <v>58</v>
      </c>
      <c r="C38" s="3" t="s">
        <v>59</v>
      </c>
    </row>
    <row r="39" spans="1:3" ht="33.950000000000003" customHeight="1" x14ac:dyDescent="0.25">
      <c r="B39" s="7" t="s">
        <v>60</v>
      </c>
      <c r="C39" s="3" t="s">
        <v>61</v>
      </c>
    </row>
    <row r="40" spans="1:3" ht="51" customHeight="1" x14ac:dyDescent="0.25">
      <c r="B40" s="7" t="s">
        <v>62</v>
      </c>
      <c r="C40" s="3" t="s">
        <v>63</v>
      </c>
    </row>
    <row r="41" spans="1:3" ht="55.5" customHeight="1" x14ac:dyDescent="0.25">
      <c r="B41" s="7" t="s">
        <v>64</v>
      </c>
      <c r="C41" s="3" t="s">
        <v>65</v>
      </c>
    </row>
    <row r="42" spans="1:3" ht="33.75" customHeight="1" x14ac:dyDescent="0.25">
      <c r="B42" s="7" t="s">
        <v>66</v>
      </c>
      <c r="C42" s="3" t="s">
        <v>67</v>
      </c>
    </row>
    <row r="44" spans="1:3" ht="15.75" x14ac:dyDescent="0.25">
      <c r="A44" s="62" t="s">
        <v>68</v>
      </c>
      <c r="B44" s="63"/>
      <c r="C44" s="63"/>
    </row>
    <row r="45" spans="1:3" x14ac:dyDescent="0.25">
      <c r="B45" s="8" t="s">
        <v>69</v>
      </c>
      <c r="C45" s="9" t="s">
        <v>70</v>
      </c>
    </row>
    <row r="46" spans="1:3" x14ac:dyDescent="0.25">
      <c r="B46" s="10" t="s">
        <v>71</v>
      </c>
      <c r="C46" s="9" t="s">
        <v>72</v>
      </c>
    </row>
    <row r="47" spans="1:3" x14ac:dyDescent="0.25">
      <c r="B47" s="11" t="s">
        <v>73</v>
      </c>
      <c r="C47" s="9" t="s">
        <v>74</v>
      </c>
    </row>
    <row r="48" spans="1:3" x14ac:dyDescent="0.25">
      <c r="B48" s="12" t="s">
        <v>75</v>
      </c>
      <c r="C48" s="9" t="s">
        <v>76</v>
      </c>
    </row>
  </sheetData>
  <sheetProtection formatCells="0" formatColumns="0" formatRows="0" sort="0" autoFilter="0"/>
  <mergeCells count="7">
    <mergeCell ref="A26:C26"/>
    <mergeCell ref="A33:C33"/>
    <mergeCell ref="A44:C44"/>
    <mergeCell ref="B2:C2"/>
    <mergeCell ref="B3:C3"/>
    <mergeCell ref="B5:C5"/>
    <mergeCell ref="B6:C6"/>
  </mergeCells>
  <pageMargins left="0.3" right="0.3" top="0.4" bottom="0.4" header="0.5" footer="0.5"/>
  <pageSetup fitToHeight="0"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M89"/>
  <sheetViews>
    <sheetView showGridLines="0" zoomScale="85" workbookViewId="0">
      <pane xSplit="3" ySplit="3" topLeftCell="D21" activePane="bottomRight" state="frozen"/>
      <selection activeCell="G16" sqref="G16"/>
      <selection pane="topRight" activeCell="G16" sqref="G16"/>
      <selection pane="bottomLeft" activeCell="G16" sqref="G16"/>
      <selection pane="bottomRight" activeCell="I6" sqref="I6"/>
    </sheetView>
  </sheetViews>
  <sheetFormatPr baseColWidth="10" defaultColWidth="9.140625" defaultRowHeight="15" x14ac:dyDescent="0.25"/>
  <cols>
    <col min="1" max="1" width="11" customWidth="1"/>
    <col min="2" max="2" width="15" customWidth="1"/>
    <col min="3" max="3" width="26" customWidth="1"/>
    <col min="4" max="4" width="52" customWidth="1"/>
    <col min="5" max="5" width="24" customWidth="1"/>
    <col min="6" max="6" width="34" customWidth="1"/>
    <col min="7" max="7" width="13" customWidth="1"/>
    <col min="8" max="8" width="44" customWidth="1"/>
    <col min="9" max="9" width="15" customWidth="1"/>
    <col min="10" max="11" width="10" customWidth="1"/>
    <col min="12" max="12" width="15" customWidth="1"/>
    <col min="13" max="13" width="12" customWidth="1"/>
    <col min="14" max="14" width="20" customWidth="1"/>
    <col min="15" max="15" width="24" customWidth="1"/>
    <col min="16" max="16" width="22" customWidth="1"/>
    <col min="17" max="17" width="20" customWidth="1"/>
    <col min="18" max="19" width="30" customWidth="1"/>
    <col min="20" max="20" width="11" customWidth="1"/>
    <col min="21" max="21" width="22" customWidth="1"/>
    <col min="22" max="22" width="28" customWidth="1"/>
    <col min="23" max="23" width="40" customWidth="1"/>
    <col min="24" max="24" width="50" customWidth="1"/>
    <col min="25" max="25" width="12" customWidth="1"/>
    <col min="26" max="26" width="13" customWidth="1"/>
    <col min="27" max="27" width="14" customWidth="1"/>
    <col min="28" max="28" width="26" customWidth="1"/>
    <col min="29" max="29" width="13" customWidth="1"/>
    <col min="30" max="30" width="14" customWidth="1"/>
    <col min="31" max="31" width="26" customWidth="1"/>
    <col min="32" max="32" width="13" customWidth="1"/>
    <col min="33" max="33" width="14" customWidth="1"/>
    <col min="34" max="34" width="26" customWidth="1"/>
    <col min="35" max="36" width="14" customWidth="1"/>
    <col min="37" max="37" width="26" customWidth="1"/>
    <col min="38" max="38" width="13" customWidth="1"/>
    <col min="39" max="39" width="20" customWidth="1"/>
  </cols>
  <sheetData>
    <row r="1" spans="1:39" ht="26.1" customHeight="1" x14ac:dyDescent="0.25">
      <c r="A1" s="66" t="s">
        <v>77</v>
      </c>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c r="AF1" s="63"/>
      <c r="AG1" s="63"/>
      <c r="AH1" s="63"/>
      <c r="AI1" s="63"/>
      <c r="AJ1" s="63"/>
      <c r="AK1" s="63"/>
      <c r="AL1" s="63"/>
      <c r="AM1" s="63"/>
    </row>
    <row r="2" spans="1:39" ht="32.1" customHeight="1" x14ac:dyDescent="0.25">
      <c r="A2" s="64" t="s">
        <v>78</v>
      </c>
      <c r="B2" s="65"/>
      <c r="C2" s="65"/>
      <c r="D2" s="64" t="s">
        <v>79</v>
      </c>
      <c r="E2" s="65"/>
      <c r="F2" s="65"/>
      <c r="G2" s="65"/>
      <c r="H2" s="65"/>
      <c r="I2" s="64" t="s">
        <v>80</v>
      </c>
      <c r="J2" s="65"/>
      <c r="K2" s="65"/>
      <c r="L2" s="65"/>
      <c r="M2" s="65"/>
      <c r="N2" s="65"/>
      <c r="O2" s="64" t="s">
        <v>81</v>
      </c>
      <c r="P2" s="65"/>
      <c r="Q2" s="65"/>
      <c r="R2" s="65"/>
      <c r="S2" s="65"/>
      <c r="T2" s="64" t="s">
        <v>82</v>
      </c>
      <c r="U2" s="65"/>
      <c r="V2" s="64" t="s">
        <v>83</v>
      </c>
      <c r="W2" s="65"/>
      <c r="X2" s="65"/>
      <c r="Y2" s="65"/>
      <c r="Z2" s="64" t="s">
        <v>84</v>
      </c>
      <c r="AA2" s="65"/>
      <c r="AB2" s="65"/>
      <c r="AC2" s="64" t="s">
        <v>85</v>
      </c>
      <c r="AD2" s="65"/>
      <c r="AE2" s="65"/>
      <c r="AF2" s="64" t="s">
        <v>86</v>
      </c>
      <c r="AG2" s="65"/>
      <c r="AH2" s="65"/>
      <c r="AI2" s="64" t="s">
        <v>87</v>
      </c>
      <c r="AJ2" s="65"/>
      <c r="AK2" s="65"/>
      <c r="AL2" s="64" t="s">
        <v>88</v>
      </c>
      <c r="AM2" s="65"/>
    </row>
    <row r="3" spans="1:39" ht="42" customHeight="1" x14ac:dyDescent="0.25">
      <c r="A3" s="14" t="s">
        <v>89</v>
      </c>
      <c r="B3" s="14" t="s">
        <v>90</v>
      </c>
      <c r="C3" s="14" t="s">
        <v>91</v>
      </c>
      <c r="D3" s="14" t="s">
        <v>92</v>
      </c>
      <c r="E3" s="14" t="s">
        <v>93</v>
      </c>
      <c r="F3" s="14" t="s">
        <v>94</v>
      </c>
      <c r="G3" s="14" t="s">
        <v>95</v>
      </c>
      <c r="H3" s="14" t="s">
        <v>96</v>
      </c>
      <c r="I3" s="14" t="s">
        <v>97</v>
      </c>
      <c r="J3" s="14" t="s">
        <v>98</v>
      </c>
      <c r="K3" s="14" t="s">
        <v>99</v>
      </c>
      <c r="L3" s="14" t="s">
        <v>100</v>
      </c>
      <c r="M3" s="14" t="s">
        <v>101</v>
      </c>
      <c r="N3" s="14" t="s">
        <v>102</v>
      </c>
      <c r="O3" s="14" t="s">
        <v>103</v>
      </c>
      <c r="P3" s="14" t="s">
        <v>104</v>
      </c>
      <c r="Q3" s="14" t="s">
        <v>105</v>
      </c>
      <c r="R3" s="14" t="s">
        <v>66</v>
      </c>
      <c r="S3" s="14" t="s">
        <v>106</v>
      </c>
      <c r="T3" s="14" t="s">
        <v>107</v>
      </c>
      <c r="U3" s="14" t="s">
        <v>108</v>
      </c>
      <c r="V3" s="14" t="s">
        <v>109</v>
      </c>
      <c r="W3" s="14" t="s">
        <v>110</v>
      </c>
      <c r="X3" s="14" t="s">
        <v>111</v>
      </c>
      <c r="Y3" s="14" t="s">
        <v>112</v>
      </c>
      <c r="Z3" s="14" t="s">
        <v>113</v>
      </c>
      <c r="AA3" s="14" t="s">
        <v>114</v>
      </c>
      <c r="AB3" s="14" t="s">
        <v>115</v>
      </c>
      <c r="AC3" s="14" t="s">
        <v>116</v>
      </c>
      <c r="AD3" s="14" t="s">
        <v>117</v>
      </c>
      <c r="AE3" s="14" t="s">
        <v>118</v>
      </c>
      <c r="AF3" s="14" t="s">
        <v>119</v>
      </c>
      <c r="AG3" s="14" t="s">
        <v>120</v>
      </c>
      <c r="AH3" s="14" t="s">
        <v>121</v>
      </c>
      <c r="AI3" s="14" t="s">
        <v>122</v>
      </c>
      <c r="AJ3" s="14" t="s">
        <v>123</v>
      </c>
      <c r="AK3" s="14" t="s">
        <v>124</v>
      </c>
      <c r="AL3" s="14" t="s">
        <v>125</v>
      </c>
      <c r="AM3" s="14" t="s">
        <v>126</v>
      </c>
    </row>
    <row r="4" spans="1:39" ht="62.1" customHeight="1" x14ac:dyDescent="0.25">
      <c r="A4" s="15" t="s">
        <v>127</v>
      </c>
      <c r="B4" s="16" t="s">
        <v>128</v>
      </c>
      <c r="C4" s="16" t="s">
        <v>129</v>
      </c>
      <c r="D4" s="16" t="s">
        <v>130</v>
      </c>
      <c r="E4" s="16" t="s">
        <v>131</v>
      </c>
      <c r="F4" s="16" t="s">
        <v>132</v>
      </c>
      <c r="G4" s="15" t="s">
        <v>133</v>
      </c>
      <c r="H4" s="17" t="s">
        <v>134</v>
      </c>
      <c r="I4" s="16" t="s">
        <v>135</v>
      </c>
      <c r="J4" s="18">
        <v>0.6</v>
      </c>
      <c r="K4" s="18">
        <v>0.9</v>
      </c>
      <c r="L4" s="15" t="s">
        <v>136</v>
      </c>
      <c r="M4" s="19">
        <f t="shared" ref="M4:M35" si="0">IF(L4="Suma",J4+K4,MAX(J4,K4))</f>
        <v>0.9</v>
      </c>
      <c r="N4" s="15" t="s">
        <v>137</v>
      </c>
      <c r="O4" s="16" t="s">
        <v>138</v>
      </c>
      <c r="P4" s="16" t="s">
        <v>139</v>
      </c>
      <c r="Q4" s="16" t="s">
        <v>140</v>
      </c>
      <c r="R4" s="16" t="s">
        <v>141</v>
      </c>
      <c r="S4" s="16" t="s">
        <v>142</v>
      </c>
      <c r="T4" s="15" t="s">
        <v>143</v>
      </c>
      <c r="U4" s="16" t="s">
        <v>144</v>
      </c>
      <c r="V4" s="20" t="s">
        <v>145</v>
      </c>
      <c r="W4" s="20" t="s">
        <v>146</v>
      </c>
      <c r="X4" s="20" t="s">
        <v>147</v>
      </c>
      <c r="Y4" s="21" t="s">
        <v>148</v>
      </c>
      <c r="Z4" s="22"/>
      <c r="AA4" s="23" t="str">
        <f t="shared" ref="AA4:AA35" si="1">IF(Z4="","",IF(J4=0,"n. a.",Z4/J4))</f>
        <v/>
      </c>
      <c r="AB4" s="24"/>
      <c r="AC4" s="22"/>
      <c r="AD4" s="23" t="str">
        <f t="shared" ref="AD4:AD35" si="2">IF(AC4="","",IF(K4=0,"n. a.",AC4/K4))</f>
        <v/>
      </c>
      <c r="AE4" s="24"/>
      <c r="AF4" s="22"/>
      <c r="AG4" s="23" t="str">
        <f t="shared" ref="AG4:AG35" si="3">IF(AF4="","",IF(K4=0,"n. a.",AF4/K4))</f>
        <v/>
      </c>
      <c r="AH4" s="24"/>
      <c r="AI4" s="22"/>
      <c r="AJ4" s="23" t="str">
        <f t="shared" ref="AJ4:AJ35" si="4">IF(AND(AC4="",AF4="",AI4=""),"",IF(K4=0,"n. a.",IF(AI4&lt;&gt;"",AI4,IF(AF4&lt;&gt;"",AF4,AC4))/K4))</f>
        <v/>
      </c>
      <c r="AK4" s="24"/>
      <c r="AL4" s="19" t="str">
        <f t="shared" ref="AL4:AL35" si="5">IF(AND(Z4="",AC4="",AF4="",AI4=""),"",IF(M4=0,"n. a.",IF(L4="Suma",(N(Z4)+MAX(N(AC4),N(AF4),N(AI4)))/M4,IF(AI4&lt;&gt;"",AI4,IF(AF4&lt;&gt;"",AF4,IF(AC4&lt;&gt;"",AC4,Z4)))/M4)))</f>
        <v/>
      </c>
      <c r="AM4" s="25" t="str">
        <f t="shared" ref="AM4:AM35" si="6">IF(AND(Z4="",AC4="",AF4="",AI4=""),"Sin reporte",IF(NOT(ISNUMBER(AL4)),"n. a.",IF(AL4&gt;=1,"Cumplida",IF(AL4&gt;=0.75,"Satisfactoria",IF(AL4&gt;=0.5,"En riesgo","Crítica")))))</f>
        <v>Sin reporte</v>
      </c>
    </row>
    <row r="5" spans="1:39" ht="62.1" customHeight="1" x14ac:dyDescent="0.25">
      <c r="A5" s="26" t="s">
        <v>149</v>
      </c>
      <c r="B5" s="27" t="s">
        <v>128</v>
      </c>
      <c r="C5" s="27" t="s">
        <v>129</v>
      </c>
      <c r="D5" s="27" t="s">
        <v>150</v>
      </c>
      <c r="E5" s="27" t="s">
        <v>151</v>
      </c>
      <c r="F5" s="27" t="s">
        <v>152</v>
      </c>
      <c r="G5" s="26" t="s">
        <v>153</v>
      </c>
      <c r="H5" s="28" t="s">
        <v>154</v>
      </c>
      <c r="I5" s="27" t="s">
        <v>155</v>
      </c>
      <c r="J5" s="29">
        <v>1</v>
      </c>
      <c r="K5" s="29">
        <v>1</v>
      </c>
      <c r="L5" s="26" t="s">
        <v>156</v>
      </c>
      <c r="M5" s="30">
        <f t="shared" si="0"/>
        <v>2</v>
      </c>
      <c r="N5" s="26" t="s">
        <v>137</v>
      </c>
      <c r="O5" s="27" t="s">
        <v>157</v>
      </c>
      <c r="P5" s="27" t="s">
        <v>138</v>
      </c>
      <c r="Q5" s="27" t="s">
        <v>158</v>
      </c>
      <c r="R5" s="27" t="s">
        <v>141</v>
      </c>
      <c r="S5" s="27" t="s">
        <v>159</v>
      </c>
      <c r="T5" s="26" t="s">
        <v>143</v>
      </c>
      <c r="U5" s="27" t="s">
        <v>144</v>
      </c>
      <c r="V5" s="31" t="s">
        <v>160</v>
      </c>
      <c r="W5" s="31" t="s">
        <v>161</v>
      </c>
      <c r="X5" s="31" t="s">
        <v>162</v>
      </c>
      <c r="Y5" s="32" t="s">
        <v>144</v>
      </c>
      <c r="Z5" s="33"/>
      <c r="AA5" s="23" t="str">
        <f t="shared" si="1"/>
        <v/>
      </c>
      <c r="AB5" s="24"/>
      <c r="AC5" s="33"/>
      <c r="AD5" s="23" t="str">
        <f t="shared" si="2"/>
        <v/>
      </c>
      <c r="AE5" s="24"/>
      <c r="AF5" s="33"/>
      <c r="AG5" s="23" t="str">
        <f t="shared" si="3"/>
        <v/>
      </c>
      <c r="AH5" s="24"/>
      <c r="AI5" s="33"/>
      <c r="AJ5" s="23" t="str">
        <f t="shared" si="4"/>
        <v/>
      </c>
      <c r="AK5" s="24"/>
      <c r="AL5" s="19" t="str">
        <f t="shared" si="5"/>
        <v/>
      </c>
      <c r="AM5" s="25" t="str">
        <f t="shared" si="6"/>
        <v>Sin reporte</v>
      </c>
    </row>
    <row r="6" spans="1:39" ht="62.1" customHeight="1" x14ac:dyDescent="0.25">
      <c r="A6" s="15" t="s">
        <v>163</v>
      </c>
      <c r="B6" s="16" t="s">
        <v>128</v>
      </c>
      <c r="C6" s="16" t="s">
        <v>164</v>
      </c>
      <c r="D6" s="16" t="s">
        <v>165</v>
      </c>
      <c r="E6" s="16" t="s">
        <v>166</v>
      </c>
      <c r="F6" s="16" t="s">
        <v>167</v>
      </c>
      <c r="G6" s="15" t="s">
        <v>153</v>
      </c>
      <c r="H6" s="17" t="s">
        <v>168</v>
      </c>
      <c r="I6" s="16" t="s">
        <v>169</v>
      </c>
      <c r="J6" s="34">
        <v>10</v>
      </c>
      <c r="K6" s="34">
        <v>0</v>
      </c>
      <c r="L6" s="15" t="s">
        <v>136</v>
      </c>
      <c r="M6" s="30">
        <f t="shared" si="0"/>
        <v>10</v>
      </c>
      <c r="N6" s="15" t="s">
        <v>170</v>
      </c>
      <c r="O6" s="16" t="s">
        <v>157</v>
      </c>
      <c r="P6" s="16" t="s">
        <v>171</v>
      </c>
      <c r="Q6" s="16" t="s">
        <v>172</v>
      </c>
      <c r="R6" s="16" t="s">
        <v>141</v>
      </c>
      <c r="S6" s="16" t="s">
        <v>173</v>
      </c>
      <c r="T6" s="15" t="s">
        <v>174</v>
      </c>
      <c r="U6" s="16" t="s">
        <v>144</v>
      </c>
      <c r="V6" s="20" t="s">
        <v>175</v>
      </c>
      <c r="W6" s="20" t="s">
        <v>176</v>
      </c>
      <c r="X6" s="20" t="s">
        <v>177</v>
      </c>
      <c r="Y6" s="21" t="s">
        <v>144</v>
      </c>
      <c r="Z6" s="33"/>
      <c r="AA6" s="23" t="str">
        <f t="shared" si="1"/>
        <v/>
      </c>
      <c r="AB6" s="24"/>
      <c r="AC6" s="33"/>
      <c r="AD6" s="23" t="str">
        <f t="shared" si="2"/>
        <v/>
      </c>
      <c r="AE6" s="24"/>
      <c r="AF6" s="33"/>
      <c r="AG6" s="23" t="str">
        <f t="shared" si="3"/>
        <v/>
      </c>
      <c r="AH6" s="24"/>
      <c r="AI6" s="33"/>
      <c r="AJ6" s="23" t="str">
        <f t="shared" si="4"/>
        <v/>
      </c>
      <c r="AK6" s="24"/>
      <c r="AL6" s="19" t="str">
        <f t="shared" si="5"/>
        <v/>
      </c>
      <c r="AM6" s="25" t="str">
        <f t="shared" si="6"/>
        <v>Sin reporte</v>
      </c>
    </row>
    <row r="7" spans="1:39" ht="62.1" customHeight="1" x14ac:dyDescent="0.25">
      <c r="A7" s="26" t="s">
        <v>178</v>
      </c>
      <c r="B7" s="27" t="s">
        <v>128</v>
      </c>
      <c r="C7" s="27" t="s">
        <v>179</v>
      </c>
      <c r="D7" s="27" t="s">
        <v>180</v>
      </c>
      <c r="E7" s="27" t="s">
        <v>181</v>
      </c>
      <c r="F7" s="27" t="s">
        <v>182</v>
      </c>
      <c r="G7" s="26" t="s">
        <v>133</v>
      </c>
      <c r="H7" s="28" t="s">
        <v>183</v>
      </c>
      <c r="I7" s="27" t="s">
        <v>135</v>
      </c>
      <c r="J7" s="35">
        <v>0</v>
      </c>
      <c r="K7" s="35">
        <v>1</v>
      </c>
      <c r="L7" s="26" t="s">
        <v>136</v>
      </c>
      <c r="M7" s="19">
        <f t="shared" si="0"/>
        <v>1</v>
      </c>
      <c r="N7" s="26" t="s">
        <v>184</v>
      </c>
      <c r="O7" s="27" t="s">
        <v>185</v>
      </c>
      <c r="P7" s="27" t="s">
        <v>186</v>
      </c>
      <c r="Q7" s="27" t="s">
        <v>187</v>
      </c>
      <c r="R7" s="27" t="s">
        <v>141</v>
      </c>
      <c r="S7" s="27" t="s">
        <v>188</v>
      </c>
      <c r="T7" s="26" t="s">
        <v>174</v>
      </c>
      <c r="U7" s="27" t="s">
        <v>144</v>
      </c>
      <c r="V7" s="20" t="s">
        <v>145</v>
      </c>
      <c r="W7" s="20" t="s">
        <v>146</v>
      </c>
      <c r="X7" s="20" t="s">
        <v>189</v>
      </c>
      <c r="Y7" s="21" t="s">
        <v>190</v>
      </c>
      <c r="Z7" s="22"/>
      <c r="AA7" s="23" t="str">
        <f t="shared" si="1"/>
        <v/>
      </c>
      <c r="AB7" s="24"/>
      <c r="AC7" s="22"/>
      <c r="AD7" s="23" t="str">
        <f t="shared" si="2"/>
        <v/>
      </c>
      <c r="AE7" s="24"/>
      <c r="AF7" s="22"/>
      <c r="AG7" s="23" t="str">
        <f t="shared" si="3"/>
        <v/>
      </c>
      <c r="AH7" s="24"/>
      <c r="AI7" s="22"/>
      <c r="AJ7" s="23" t="str">
        <f t="shared" si="4"/>
        <v/>
      </c>
      <c r="AK7" s="24"/>
      <c r="AL7" s="19" t="str">
        <f t="shared" si="5"/>
        <v/>
      </c>
      <c r="AM7" s="25" t="str">
        <f t="shared" si="6"/>
        <v>Sin reporte</v>
      </c>
    </row>
    <row r="8" spans="1:39" ht="62.1" customHeight="1" x14ac:dyDescent="0.25">
      <c r="A8" s="15" t="s">
        <v>191</v>
      </c>
      <c r="B8" s="16" t="s">
        <v>128</v>
      </c>
      <c r="C8" s="16" t="s">
        <v>179</v>
      </c>
      <c r="D8" s="16" t="s">
        <v>192</v>
      </c>
      <c r="E8" s="16" t="s">
        <v>193</v>
      </c>
      <c r="F8" s="16" t="s">
        <v>194</v>
      </c>
      <c r="G8" s="15" t="s">
        <v>133</v>
      </c>
      <c r="H8" s="17" t="s">
        <v>195</v>
      </c>
      <c r="I8" s="16" t="s">
        <v>196</v>
      </c>
      <c r="J8" s="18">
        <v>0</v>
      </c>
      <c r="K8" s="18">
        <v>1</v>
      </c>
      <c r="L8" s="15" t="s">
        <v>136</v>
      </c>
      <c r="M8" s="19">
        <f t="shared" si="0"/>
        <v>1</v>
      </c>
      <c r="N8" s="15" t="s">
        <v>184</v>
      </c>
      <c r="O8" s="16" t="s">
        <v>157</v>
      </c>
      <c r="P8" s="16" t="s">
        <v>185</v>
      </c>
      <c r="Q8" s="16" t="s">
        <v>197</v>
      </c>
      <c r="R8" s="16" t="s">
        <v>141</v>
      </c>
      <c r="S8" s="16" t="s">
        <v>198</v>
      </c>
      <c r="T8" s="15" t="s">
        <v>143</v>
      </c>
      <c r="U8" s="16" t="s">
        <v>144</v>
      </c>
      <c r="V8" s="20" t="s">
        <v>145</v>
      </c>
      <c r="W8" s="20" t="s">
        <v>146</v>
      </c>
      <c r="X8" s="20" t="s">
        <v>199</v>
      </c>
      <c r="Y8" s="21" t="s">
        <v>200</v>
      </c>
      <c r="Z8" s="22"/>
      <c r="AA8" s="23" t="str">
        <f t="shared" si="1"/>
        <v/>
      </c>
      <c r="AB8" s="24"/>
      <c r="AC8" s="22"/>
      <c r="AD8" s="23" t="str">
        <f t="shared" si="2"/>
        <v/>
      </c>
      <c r="AE8" s="24"/>
      <c r="AF8" s="22"/>
      <c r="AG8" s="23" t="str">
        <f t="shared" si="3"/>
        <v/>
      </c>
      <c r="AH8" s="24"/>
      <c r="AI8" s="22"/>
      <c r="AJ8" s="23" t="str">
        <f t="shared" si="4"/>
        <v/>
      </c>
      <c r="AK8" s="24"/>
      <c r="AL8" s="19" t="str">
        <f t="shared" si="5"/>
        <v/>
      </c>
      <c r="AM8" s="25" t="str">
        <f t="shared" si="6"/>
        <v>Sin reporte</v>
      </c>
    </row>
    <row r="9" spans="1:39" ht="62.1" customHeight="1" x14ac:dyDescent="0.25">
      <c r="A9" s="26" t="s">
        <v>201</v>
      </c>
      <c r="B9" s="27" t="s">
        <v>128</v>
      </c>
      <c r="C9" s="27" t="s">
        <v>179</v>
      </c>
      <c r="D9" s="27" t="s">
        <v>202</v>
      </c>
      <c r="E9" s="27" t="s">
        <v>203</v>
      </c>
      <c r="F9" s="27" t="s">
        <v>204</v>
      </c>
      <c r="G9" s="26" t="s">
        <v>153</v>
      </c>
      <c r="H9" s="28" t="s">
        <v>205</v>
      </c>
      <c r="I9" s="27" t="s">
        <v>206</v>
      </c>
      <c r="J9" s="29">
        <v>1</v>
      </c>
      <c r="K9" s="29">
        <v>2</v>
      </c>
      <c r="L9" s="26" t="s">
        <v>156</v>
      </c>
      <c r="M9" s="30">
        <f t="shared" si="0"/>
        <v>3</v>
      </c>
      <c r="N9" s="26" t="s">
        <v>207</v>
      </c>
      <c r="O9" s="27" t="s">
        <v>138</v>
      </c>
      <c r="P9" s="27" t="s">
        <v>208</v>
      </c>
      <c r="Q9" s="27" t="s">
        <v>207</v>
      </c>
      <c r="R9" s="27" t="s">
        <v>141</v>
      </c>
      <c r="S9" s="27" t="s">
        <v>209</v>
      </c>
      <c r="T9" s="26" t="s">
        <v>143</v>
      </c>
      <c r="U9" s="27" t="s">
        <v>144</v>
      </c>
      <c r="V9" s="20" t="s">
        <v>145</v>
      </c>
      <c r="W9" s="20" t="s">
        <v>146</v>
      </c>
      <c r="X9" s="20" t="s">
        <v>199</v>
      </c>
      <c r="Y9" s="21" t="s">
        <v>200</v>
      </c>
      <c r="Z9" s="33"/>
      <c r="AA9" s="23" t="str">
        <f t="shared" si="1"/>
        <v/>
      </c>
      <c r="AB9" s="24"/>
      <c r="AC9" s="33"/>
      <c r="AD9" s="23" t="str">
        <f t="shared" si="2"/>
        <v/>
      </c>
      <c r="AE9" s="24"/>
      <c r="AF9" s="33"/>
      <c r="AG9" s="23" t="str">
        <f t="shared" si="3"/>
        <v/>
      </c>
      <c r="AH9" s="24"/>
      <c r="AI9" s="33"/>
      <c r="AJ9" s="23" t="str">
        <f t="shared" si="4"/>
        <v/>
      </c>
      <c r="AK9" s="24"/>
      <c r="AL9" s="19" t="str">
        <f t="shared" si="5"/>
        <v/>
      </c>
      <c r="AM9" s="25" t="str">
        <f t="shared" si="6"/>
        <v>Sin reporte</v>
      </c>
    </row>
    <row r="10" spans="1:39" ht="62.1" customHeight="1" x14ac:dyDescent="0.25">
      <c r="A10" s="15" t="s">
        <v>210</v>
      </c>
      <c r="B10" s="16" t="s">
        <v>128</v>
      </c>
      <c r="C10" s="16" t="s">
        <v>211</v>
      </c>
      <c r="D10" s="16" t="s">
        <v>212</v>
      </c>
      <c r="E10" s="16" t="s">
        <v>213</v>
      </c>
      <c r="F10" s="16" t="s">
        <v>214</v>
      </c>
      <c r="G10" s="15" t="s">
        <v>153</v>
      </c>
      <c r="H10" s="17" t="s">
        <v>215</v>
      </c>
      <c r="I10" s="16" t="s">
        <v>216</v>
      </c>
      <c r="J10" s="34">
        <v>1</v>
      </c>
      <c r="K10" s="34">
        <v>1</v>
      </c>
      <c r="L10" s="15" t="s">
        <v>156</v>
      </c>
      <c r="M10" s="30">
        <f t="shared" si="0"/>
        <v>2</v>
      </c>
      <c r="N10" s="15" t="s">
        <v>137</v>
      </c>
      <c r="O10" s="16" t="s">
        <v>157</v>
      </c>
      <c r="P10" s="16" t="s">
        <v>217</v>
      </c>
      <c r="Q10" s="16" t="s">
        <v>218</v>
      </c>
      <c r="R10" s="16" t="s">
        <v>141</v>
      </c>
      <c r="S10" s="16" t="s">
        <v>219</v>
      </c>
      <c r="T10" s="15" t="s">
        <v>220</v>
      </c>
      <c r="U10" s="16" t="s">
        <v>144</v>
      </c>
      <c r="V10" s="20" t="s">
        <v>175</v>
      </c>
      <c r="W10" s="20" t="s">
        <v>176</v>
      </c>
      <c r="X10" s="20" t="s">
        <v>177</v>
      </c>
      <c r="Y10" s="21" t="s">
        <v>144</v>
      </c>
      <c r="Z10" s="33"/>
      <c r="AA10" s="23" t="str">
        <f t="shared" si="1"/>
        <v/>
      </c>
      <c r="AB10" s="24"/>
      <c r="AC10" s="33"/>
      <c r="AD10" s="23" t="str">
        <f t="shared" si="2"/>
        <v/>
      </c>
      <c r="AE10" s="24"/>
      <c r="AF10" s="33"/>
      <c r="AG10" s="23" t="str">
        <f t="shared" si="3"/>
        <v/>
      </c>
      <c r="AH10" s="24"/>
      <c r="AI10" s="33"/>
      <c r="AJ10" s="23" t="str">
        <f t="shared" si="4"/>
        <v/>
      </c>
      <c r="AK10" s="24"/>
      <c r="AL10" s="19" t="str">
        <f t="shared" si="5"/>
        <v/>
      </c>
      <c r="AM10" s="25" t="str">
        <f t="shared" si="6"/>
        <v>Sin reporte</v>
      </c>
    </row>
    <row r="11" spans="1:39" ht="62.1" customHeight="1" x14ac:dyDescent="0.25">
      <c r="A11" s="26" t="s">
        <v>221</v>
      </c>
      <c r="B11" s="27" t="s">
        <v>128</v>
      </c>
      <c r="C11" s="27" t="s">
        <v>211</v>
      </c>
      <c r="D11" s="27" t="s">
        <v>222</v>
      </c>
      <c r="E11" s="27" t="s">
        <v>223</v>
      </c>
      <c r="F11" s="27" t="s">
        <v>224</v>
      </c>
      <c r="G11" s="26" t="s">
        <v>153</v>
      </c>
      <c r="H11" s="28" t="s">
        <v>225</v>
      </c>
      <c r="I11" s="27" t="s">
        <v>226</v>
      </c>
      <c r="J11" s="29">
        <v>5</v>
      </c>
      <c r="K11" s="29">
        <v>5</v>
      </c>
      <c r="L11" s="26" t="s">
        <v>156</v>
      </c>
      <c r="M11" s="30">
        <f t="shared" si="0"/>
        <v>10</v>
      </c>
      <c r="N11" s="26" t="s">
        <v>137</v>
      </c>
      <c r="O11" s="27" t="s">
        <v>157</v>
      </c>
      <c r="P11" s="27" t="s">
        <v>227</v>
      </c>
      <c r="Q11" s="27" t="s">
        <v>228</v>
      </c>
      <c r="R11" s="27" t="s">
        <v>141</v>
      </c>
      <c r="S11" s="27" t="s">
        <v>229</v>
      </c>
      <c r="T11" s="26" t="s">
        <v>220</v>
      </c>
      <c r="U11" s="27" t="s">
        <v>144</v>
      </c>
      <c r="V11" s="20" t="s">
        <v>175</v>
      </c>
      <c r="W11" s="20" t="s">
        <v>176</v>
      </c>
      <c r="X11" s="20" t="s">
        <v>177</v>
      </c>
      <c r="Y11" s="21" t="s">
        <v>144</v>
      </c>
      <c r="Z11" s="33"/>
      <c r="AA11" s="23" t="str">
        <f t="shared" si="1"/>
        <v/>
      </c>
      <c r="AB11" s="24"/>
      <c r="AC11" s="33"/>
      <c r="AD11" s="23" t="str">
        <f t="shared" si="2"/>
        <v/>
      </c>
      <c r="AE11" s="24"/>
      <c r="AF11" s="33"/>
      <c r="AG11" s="23" t="str">
        <f t="shared" si="3"/>
        <v/>
      </c>
      <c r="AH11" s="24"/>
      <c r="AI11" s="33"/>
      <c r="AJ11" s="23" t="str">
        <f t="shared" si="4"/>
        <v/>
      </c>
      <c r="AK11" s="24"/>
      <c r="AL11" s="19" t="str">
        <f t="shared" si="5"/>
        <v/>
      </c>
      <c r="AM11" s="25" t="str">
        <f t="shared" si="6"/>
        <v>Sin reporte</v>
      </c>
    </row>
    <row r="12" spans="1:39" ht="62.1" customHeight="1" x14ac:dyDescent="0.25">
      <c r="A12" s="15" t="s">
        <v>230</v>
      </c>
      <c r="B12" s="16" t="s">
        <v>128</v>
      </c>
      <c r="C12" s="16" t="s">
        <v>211</v>
      </c>
      <c r="D12" s="16" t="s">
        <v>231</v>
      </c>
      <c r="E12" s="16" t="s">
        <v>232</v>
      </c>
      <c r="F12" s="16" t="s">
        <v>233</v>
      </c>
      <c r="G12" s="15" t="s">
        <v>153</v>
      </c>
      <c r="H12" s="17" t="s">
        <v>234</v>
      </c>
      <c r="I12" s="16" t="s">
        <v>235</v>
      </c>
      <c r="J12" s="34">
        <v>15</v>
      </c>
      <c r="K12" s="34">
        <v>0</v>
      </c>
      <c r="L12" s="15" t="s">
        <v>136</v>
      </c>
      <c r="M12" s="30">
        <f t="shared" si="0"/>
        <v>15</v>
      </c>
      <c r="N12" s="15" t="s">
        <v>236</v>
      </c>
      <c r="O12" s="16" t="s">
        <v>237</v>
      </c>
      <c r="P12" s="16" t="s">
        <v>157</v>
      </c>
      <c r="Q12" s="16" t="s">
        <v>238</v>
      </c>
      <c r="R12" s="16" t="s">
        <v>141</v>
      </c>
      <c r="S12" s="16" t="s">
        <v>239</v>
      </c>
      <c r="T12" s="15" t="s">
        <v>220</v>
      </c>
      <c r="U12" s="16" t="s">
        <v>144</v>
      </c>
      <c r="V12" s="20" t="s">
        <v>240</v>
      </c>
      <c r="W12" s="20" t="s">
        <v>241</v>
      </c>
      <c r="X12" s="20" t="s">
        <v>242</v>
      </c>
      <c r="Y12" s="21" t="s">
        <v>243</v>
      </c>
      <c r="Z12" s="33"/>
      <c r="AA12" s="23" t="str">
        <f t="shared" si="1"/>
        <v/>
      </c>
      <c r="AB12" s="24"/>
      <c r="AC12" s="33"/>
      <c r="AD12" s="23" t="str">
        <f t="shared" si="2"/>
        <v/>
      </c>
      <c r="AE12" s="24"/>
      <c r="AF12" s="33"/>
      <c r="AG12" s="23" t="str">
        <f t="shared" si="3"/>
        <v/>
      </c>
      <c r="AH12" s="24"/>
      <c r="AI12" s="33"/>
      <c r="AJ12" s="23" t="str">
        <f t="shared" si="4"/>
        <v/>
      </c>
      <c r="AK12" s="24"/>
      <c r="AL12" s="19" t="str">
        <f t="shared" si="5"/>
        <v/>
      </c>
      <c r="AM12" s="25" t="str">
        <f t="shared" si="6"/>
        <v>Sin reporte</v>
      </c>
    </row>
    <row r="13" spans="1:39" ht="62.1" customHeight="1" x14ac:dyDescent="0.25">
      <c r="A13" s="26" t="s">
        <v>244</v>
      </c>
      <c r="B13" s="27" t="s">
        <v>128</v>
      </c>
      <c r="C13" s="27" t="s">
        <v>211</v>
      </c>
      <c r="D13" s="27" t="s">
        <v>245</v>
      </c>
      <c r="E13" s="27" t="s">
        <v>246</v>
      </c>
      <c r="F13" s="27" t="s">
        <v>247</v>
      </c>
      <c r="G13" s="26" t="s">
        <v>133</v>
      </c>
      <c r="H13" s="28" t="s">
        <v>248</v>
      </c>
      <c r="I13" s="27" t="s">
        <v>249</v>
      </c>
      <c r="J13" s="35">
        <v>1</v>
      </c>
      <c r="K13" s="35">
        <v>0</v>
      </c>
      <c r="L13" s="26" t="s">
        <v>136</v>
      </c>
      <c r="M13" s="19">
        <f t="shared" si="0"/>
        <v>1</v>
      </c>
      <c r="N13" s="26" t="s">
        <v>236</v>
      </c>
      <c r="O13" s="27" t="s">
        <v>237</v>
      </c>
      <c r="P13" s="27" t="s">
        <v>157</v>
      </c>
      <c r="Q13" s="27" t="s">
        <v>238</v>
      </c>
      <c r="R13" s="27" t="s">
        <v>141</v>
      </c>
      <c r="S13" s="27" t="s">
        <v>250</v>
      </c>
      <c r="T13" s="26" t="s">
        <v>220</v>
      </c>
      <c r="U13" s="27" t="s">
        <v>144</v>
      </c>
      <c r="V13" s="20" t="s">
        <v>240</v>
      </c>
      <c r="W13" s="20" t="s">
        <v>241</v>
      </c>
      <c r="X13" s="20" t="s">
        <v>242</v>
      </c>
      <c r="Y13" s="21" t="s">
        <v>243</v>
      </c>
      <c r="Z13" s="22"/>
      <c r="AA13" s="23" t="str">
        <f t="shared" si="1"/>
        <v/>
      </c>
      <c r="AB13" s="24"/>
      <c r="AC13" s="22"/>
      <c r="AD13" s="23" t="str">
        <f t="shared" si="2"/>
        <v/>
      </c>
      <c r="AE13" s="24"/>
      <c r="AF13" s="22"/>
      <c r="AG13" s="23" t="str">
        <f t="shared" si="3"/>
        <v/>
      </c>
      <c r="AH13" s="24"/>
      <c r="AI13" s="22"/>
      <c r="AJ13" s="23" t="str">
        <f t="shared" si="4"/>
        <v/>
      </c>
      <c r="AK13" s="24"/>
      <c r="AL13" s="19" t="str">
        <f t="shared" si="5"/>
        <v/>
      </c>
      <c r="AM13" s="25" t="str">
        <f t="shared" si="6"/>
        <v>Sin reporte</v>
      </c>
    </row>
    <row r="14" spans="1:39" ht="62.1" customHeight="1" x14ac:dyDescent="0.25">
      <c r="A14" s="15" t="s">
        <v>251</v>
      </c>
      <c r="B14" s="16" t="s">
        <v>128</v>
      </c>
      <c r="C14" s="16" t="s">
        <v>211</v>
      </c>
      <c r="D14" s="16" t="s">
        <v>252</v>
      </c>
      <c r="E14" s="16" t="s">
        <v>253</v>
      </c>
      <c r="F14" s="16" t="s">
        <v>254</v>
      </c>
      <c r="G14" s="15" t="s">
        <v>153</v>
      </c>
      <c r="H14" s="17" t="s">
        <v>255</v>
      </c>
      <c r="I14" s="16" t="s">
        <v>256</v>
      </c>
      <c r="J14" s="34">
        <v>1</v>
      </c>
      <c r="K14" s="34">
        <v>0</v>
      </c>
      <c r="L14" s="15" t="s">
        <v>136</v>
      </c>
      <c r="M14" s="30">
        <f t="shared" si="0"/>
        <v>1</v>
      </c>
      <c r="N14" s="15" t="s">
        <v>170</v>
      </c>
      <c r="O14" s="16" t="s">
        <v>185</v>
      </c>
      <c r="P14" s="16" t="s">
        <v>227</v>
      </c>
      <c r="Q14" s="16" t="s">
        <v>257</v>
      </c>
      <c r="R14" s="16" t="s">
        <v>141</v>
      </c>
      <c r="S14" s="16" t="s">
        <v>258</v>
      </c>
      <c r="T14" s="15" t="s">
        <v>220</v>
      </c>
      <c r="U14" s="16" t="s">
        <v>144</v>
      </c>
      <c r="V14" s="31" t="s">
        <v>160</v>
      </c>
      <c r="W14" s="31" t="s">
        <v>161</v>
      </c>
      <c r="X14" s="31" t="s">
        <v>162</v>
      </c>
      <c r="Y14" s="32" t="s">
        <v>144</v>
      </c>
      <c r="Z14" s="33"/>
      <c r="AA14" s="23" t="str">
        <f t="shared" si="1"/>
        <v/>
      </c>
      <c r="AB14" s="24"/>
      <c r="AC14" s="33"/>
      <c r="AD14" s="23" t="str">
        <f t="shared" si="2"/>
        <v/>
      </c>
      <c r="AE14" s="24"/>
      <c r="AF14" s="33"/>
      <c r="AG14" s="23" t="str">
        <f t="shared" si="3"/>
        <v/>
      </c>
      <c r="AH14" s="24"/>
      <c r="AI14" s="33"/>
      <c r="AJ14" s="23" t="str">
        <f t="shared" si="4"/>
        <v/>
      </c>
      <c r="AK14" s="24"/>
      <c r="AL14" s="19" t="str">
        <f t="shared" si="5"/>
        <v/>
      </c>
      <c r="AM14" s="25" t="str">
        <f t="shared" si="6"/>
        <v>Sin reporte</v>
      </c>
    </row>
    <row r="15" spans="1:39" ht="62.1" customHeight="1" x14ac:dyDescent="0.25">
      <c r="A15" s="26" t="s">
        <v>259</v>
      </c>
      <c r="B15" s="27" t="s">
        <v>128</v>
      </c>
      <c r="C15" s="27" t="s">
        <v>260</v>
      </c>
      <c r="D15" s="27" t="s">
        <v>261</v>
      </c>
      <c r="E15" s="27" t="s">
        <v>262</v>
      </c>
      <c r="F15" s="27" t="s">
        <v>263</v>
      </c>
      <c r="G15" s="26" t="s">
        <v>133</v>
      </c>
      <c r="H15" s="28" t="s">
        <v>264</v>
      </c>
      <c r="I15" s="27" t="s">
        <v>135</v>
      </c>
      <c r="J15" s="35">
        <v>1</v>
      </c>
      <c r="K15" s="35">
        <v>1</v>
      </c>
      <c r="L15" s="26" t="s">
        <v>136</v>
      </c>
      <c r="M15" s="19">
        <f t="shared" si="0"/>
        <v>1</v>
      </c>
      <c r="N15" s="26" t="s">
        <v>137</v>
      </c>
      <c r="O15" s="27" t="s">
        <v>157</v>
      </c>
      <c r="P15" s="27" t="s">
        <v>186</v>
      </c>
      <c r="Q15" s="27" t="s">
        <v>228</v>
      </c>
      <c r="R15" s="27" t="s">
        <v>141</v>
      </c>
      <c r="S15" s="27" t="s">
        <v>265</v>
      </c>
      <c r="T15" s="26" t="s">
        <v>174</v>
      </c>
      <c r="U15" s="27" t="s">
        <v>144</v>
      </c>
      <c r="V15" s="31" t="s">
        <v>160</v>
      </c>
      <c r="W15" s="31" t="s">
        <v>161</v>
      </c>
      <c r="X15" s="31" t="s">
        <v>162</v>
      </c>
      <c r="Y15" s="32" t="s">
        <v>144</v>
      </c>
      <c r="Z15" s="22"/>
      <c r="AA15" s="23" t="str">
        <f t="shared" si="1"/>
        <v/>
      </c>
      <c r="AB15" s="24"/>
      <c r="AC15" s="22"/>
      <c r="AD15" s="23" t="str">
        <f t="shared" si="2"/>
        <v/>
      </c>
      <c r="AE15" s="24"/>
      <c r="AF15" s="22"/>
      <c r="AG15" s="23" t="str">
        <f t="shared" si="3"/>
        <v/>
      </c>
      <c r="AH15" s="24"/>
      <c r="AI15" s="22"/>
      <c r="AJ15" s="23" t="str">
        <f t="shared" si="4"/>
        <v/>
      </c>
      <c r="AK15" s="24"/>
      <c r="AL15" s="19" t="str">
        <f t="shared" si="5"/>
        <v/>
      </c>
      <c r="AM15" s="25" t="str">
        <f t="shared" si="6"/>
        <v>Sin reporte</v>
      </c>
    </row>
    <row r="16" spans="1:39" ht="62.1" customHeight="1" x14ac:dyDescent="0.25">
      <c r="A16" s="15" t="s">
        <v>266</v>
      </c>
      <c r="B16" s="16" t="s">
        <v>128</v>
      </c>
      <c r="C16" s="16" t="s">
        <v>260</v>
      </c>
      <c r="D16" s="16" t="s">
        <v>267</v>
      </c>
      <c r="E16" s="16" t="s">
        <v>268</v>
      </c>
      <c r="F16" s="16" t="s">
        <v>269</v>
      </c>
      <c r="G16" s="15" t="s">
        <v>153</v>
      </c>
      <c r="H16" s="17" t="s">
        <v>270</v>
      </c>
      <c r="I16" s="16" t="s">
        <v>271</v>
      </c>
      <c r="J16" s="34">
        <v>1</v>
      </c>
      <c r="K16" s="34">
        <v>2</v>
      </c>
      <c r="L16" s="15" t="s">
        <v>156</v>
      </c>
      <c r="M16" s="30">
        <f t="shared" si="0"/>
        <v>3</v>
      </c>
      <c r="N16" s="15" t="s">
        <v>207</v>
      </c>
      <c r="O16" s="16" t="s">
        <v>272</v>
      </c>
      <c r="P16" s="16" t="s">
        <v>157</v>
      </c>
      <c r="Q16" s="16" t="s">
        <v>207</v>
      </c>
      <c r="R16" s="16" t="s">
        <v>141</v>
      </c>
      <c r="S16" s="16" t="s">
        <v>273</v>
      </c>
      <c r="T16" s="15" t="s">
        <v>143</v>
      </c>
      <c r="U16" s="16" t="s">
        <v>274</v>
      </c>
      <c r="V16" s="20" t="s">
        <v>145</v>
      </c>
      <c r="W16" s="20" t="s">
        <v>146</v>
      </c>
      <c r="X16" s="20" t="s">
        <v>275</v>
      </c>
      <c r="Y16" s="21" t="s">
        <v>276</v>
      </c>
      <c r="Z16" s="33"/>
      <c r="AA16" s="23" t="str">
        <f t="shared" si="1"/>
        <v/>
      </c>
      <c r="AB16" s="24"/>
      <c r="AC16" s="33"/>
      <c r="AD16" s="23" t="str">
        <f t="shared" si="2"/>
        <v/>
      </c>
      <c r="AE16" s="24"/>
      <c r="AF16" s="33"/>
      <c r="AG16" s="23" t="str">
        <f t="shared" si="3"/>
        <v/>
      </c>
      <c r="AH16" s="24"/>
      <c r="AI16" s="33"/>
      <c r="AJ16" s="23" t="str">
        <f t="shared" si="4"/>
        <v/>
      </c>
      <c r="AK16" s="24"/>
      <c r="AL16" s="19" t="str">
        <f t="shared" si="5"/>
        <v/>
      </c>
      <c r="AM16" s="25" t="str">
        <f t="shared" si="6"/>
        <v>Sin reporte</v>
      </c>
    </row>
    <row r="17" spans="1:39" ht="62.1" customHeight="1" x14ac:dyDescent="0.25">
      <c r="A17" s="26" t="s">
        <v>277</v>
      </c>
      <c r="B17" s="27" t="s">
        <v>128</v>
      </c>
      <c r="C17" s="27" t="s">
        <v>260</v>
      </c>
      <c r="D17" s="27" t="s">
        <v>278</v>
      </c>
      <c r="E17" s="27" t="s">
        <v>279</v>
      </c>
      <c r="F17" s="27" t="s">
        <v>280</v>
      </c>
      <c r="G17" s="26" t="s">
        <v>153</v>
      </c>
      <c r="H17" s="28" t="s">
        <v>281</v>
      </c>
      <c r="I17" s="27" t="s">
        <v>282</v>
      </c>
      <c r="J17" s="29">
        <v>0</v>
      </c>
      <c r="K17" s="29">
        <v>1</v>
      </c>
      <c r="L17" s="26" t="s">
        <v>136</v>
      </c>
      <c r="M17" s="30">
        <f t="shared" si="0"/>
        <v>1</v>
      </c>
      <c r="N17" s="26" t="s">
        <v>184</v>
      </c>
      <c r="O17" s="27" t="s">
        <v>272</v>
      </c>
      <c r="P17" s="27" t="s">
        <v>157</v>
      </c>
      <c r="Q17" s="27" t="s">
        <v>187</v>
      </c>
      <c r="R17" s="27" t="s">
        <v>141</v>
      </c>
      <c r="S17" s="27" t="s">
        <v>283</v>
      </c>
      <c r="T17" s="26" t="s">
        <v>174</v>
      </c>
      <c r="U17" s="27" t="s">
        <v>144</v>
      </c>
      <c r="V17" s="20" t="s">
        <v>284</v>
      </c>
      <c r="W17" s="20" t="s">
        <v>285</v>
      </c>
      <c r="X17" s="20" t="s">
        <v>286</v>
      </c>
      <c r="Y17" s="21" t="s">
        <v>144</v>
      </c>
      <c r="Z17" s="33"/>
      <c r="AA17" s="23" t="str">
        <f t="shared" si="1"/>
        <v/>
      </c>
      <c r="AB17" s="24"/>
      <c r="AC17" s="33"/>
      <c r="AD17" s="23" t="str">
        <f t="shared" si="2"/>
        <v/>
      </c>
      <c r="AE17" s="24"/>
      <c r="AF17" s="33"/>
      <c r="AG17" s="23" t="str">
        <f t="shared" si="3"/>
        <v/>
      </c>
      <c r="AH17" s="24"/>
      <c r="AI17" s="33"/>
      <c r="AJ17" s="23" t="str">
        <f t="shared" si="4"/>
        <v/>
      </c>
      <c r="AK17" s="24"/>
      <c r="AL17" s="19" t="str">
        <f t="shared" si="5"/>
        <v/>
      </c>
      <c r="AM17" s="25" t="str">
        <f t="shared" si="6"/>
        <v>Sin reporte</v>
      </c>
    </row>
    <row r="18" spans="1:39" ht="62.1" customHeight="1" x14ac:dyDescent="0.25">
      <c r="A18" s="15" t="s">
        <v>287</v>
      </c>
      <c r="B18" s="16" t="s">
        <v>128</v>
      </c>
      <c r="C18" s="16" t="s">
        <v>288</v>
      </c>
      <c r="D18" s="16" t="s">
        <v>289</v>
      </c>
      <c r="E18" s="16" t="s">
        <v>290</v>
      </c>
      <c r="F18" s="16" t="s">
        <v>291</v>
      </c>
      <c r="G18" s="15" t="s">
        <v>153</v>
      </c>
      <c r="H18" s="17" t="s">
        <v>292</v>
      </c>
      <c r="I18" s="16" t="s">
        <v>271</v>
      </c>
      <c r="J18" s="34">
        <v>1</v>
      </c>
      <c r="K18" s="34">
        <v>2</v>
      </c>
      <c r="L18" s="15" t="s">
        <v>156</v>
      </c>
      <c r="M18" s="30">
        <f t="shared" si="0"/>
        <v>3</v>
      </c>
      <c r="N18" s="15" t="s">
        <v>293</v>
      </c>
      <c r="O18" s="16" t="s">
        <v>157</v>
      </c>
      <c r="P18" s="16" t="s">
        <v>171</v>
      </c>
      <c r="Q18" s="16" t="s">
        <v>294</v>
      </c>
      <c r="R18" s="16" t="s">
        <v>141</v>
      </c>
      <c r="S18" s="16" t="s">
        <v>295</v>
      </c>
      <c r="T18" s="15" t="s">
        <v>220</v>
      </c>
      <c r="U18" s="16" t="s">
        <v>144</v>
      </c>
      <c r="V18" s="20" t="s">
        <v>175</v>
      </c>
      <c r="W18" s="20" t="s">
        <v>176</v>
      </c>
      <c r="X18" s="20" t="s">
        <v>177</v>
      </c>
      <c r="Y18" s="21" t="s">
        <v>144</v>
      </c>
      <c r="Z18" s="33"/>
      <c r="AA18" s="23" t="str">
        <f t="shared" si="1"/>
        <v/>
      </c>
      <c r="AB18" s="24"/>
      <c r="AC18" s="33"/>
      <c r="AD18" s="23" t="str">
        <f t="shared" si="2"/>
        <v/>
      </c>
      <c r="AE18" s="24"/>
      <c r="AF18" s="33"/>
      <c r="AG18" s="23" t="str">
        <f t="shared" si="3"/>
        <v/>
      </c>
      <c r="AH18" s="24"/>
      <c r="AI18" s="33"/>
      <c r="AJ18" s="23" t="str">
        <f t="shared" si="4"/>
        <v/>
      </c>
      <c r="AK18" s="24"/>
      <c r="AL18" s="19" t="str">
        <f t="shared" si="5"/>
        <v/>
      </c>
      <c r="AM18" s="25" t="str">
        <f t="shared" si="6"/>
        <v>Sin reporte</v>
      </c>
    </row>
    <row r="19" spans="1:39" ht="62.1" customHeight="1" x14ac:dyDescent="0.25">
      <c r="A19" s="26" t="s">
        <v>296</v>
      </c>
      <c r="B19" s="27" t="s">
        <v>128</v>
      </c>
      <c r="C19" s="27" t="s">
        <v>288</v>
      </c>
      <c r="D19" s="27" t="s">
        <v>297</v>
      </c>
      <c r="E19" s="27" t="s">
        <v>298</v>
      </c>
      <c r="F19" s="27" t="s">
        <v>299</v>
      </c>
      <c r="G19" s="26" t="s">
        <v>133</v>
      </c>
      <c r="H19" s="28" t="s">
        <v>300</v>
      </c>
      <c r="I19" s="27" t="s">
        <v>135</v>
      </c>
      <c r="J19" s="35">
        <v>1</v>
      </c>
      <c r="K19" s="35">
        <v>1</v>
      </c>
      <c r="L19" s="26" t="s">
        <v>136</v>
      </c>
      <c r="M19" s="19">
        <f t="shared" si="0"/>
        <v>1</v>
      </c>
      <c r="N19" s="26" t="s">
        <v>236</v>
      </c>
      <c r="O19" s="27" t="s">
        <v>301</v>
      </c>
      <c r="P19" s="27" t="s">
        <v>157</v>
      </c>
      <c r="Q19" s="27" t="s">
        <v>302</v>
      </c>
      <c r="R19" s="27" t="s">
        <v>141</v>
      </c>
      <c r="S19" s="27" t="s">
        <v>303</v>
      </c>
      <c r="T19" s="26" t="s">
        <v>174</v>
      </c>
      <c r="U19" s="27" t="s">
        <v>144</v>
      </c>
      <c r="V19" s="20" t="s">
        <v>145</v>
      </c>
      <c r="W19" s="20" t="s">
        <v>304</v>
      </c>
      <c r="X19" s="20" t="s">
        <v>305</v>
      </c>
      <c r="Y19" s="21" t="s">
        <v>306</v>
      </c>
      <c r="Z19" s="22"/>
      <c r="AA19" s="23" t="str">
        <f t="shared" si="1"/>
        <v/>
      </c>
      <c r="AB19" s="24"/>
      <c r="AC19" s="22"/>
      <c r="AD19" s="23" t="str">
        <f t="shared" si="2"/>
        <v/>
      </c>
      <c r="AE19" s="24"/>
      <c r="AF19" s="22"/>
      <c r="AG19" s="23" t="str">
        <f t="shared" si="3"/>
        <v/>
      </c>
      <c r="AH19" s="24"/>
      <c r="AI19" s="22"/>
      <c r="AJ19" s="23" t="str">
        <f t="shared" si="4"/>
        <v/>
      </c>
      <c r="AK19" s="24"/>
      <c r="AL19" s="19" t="str">
        <f t="shared" si="5"/>
        <v/>
      </c>
      <c r="AM19" s="25" t="str">
        <f t="shared" si="6"/>
        <v>Sin reporte</v>
      </c>
    </row>
    <row r="20" spans="1:39" ht="62.1" customHeight="1" x14ac:dyDescent="0.25">
      <c r="A20" s="15" t="s">
        <v>307</v>
      </c>
      <c r="B20" s="16" t="s">
        <v>128</v>
      </c>
      <c r="C20" s="16" t="s">
        <v>288</v>
      </c>
      <c r="D20" s="16" t="s">
        <v>308</v>
      </c>
      <c r="E20" s="16" t="s">
        <v>309</v>
      </c>
      <c r="F20" s="16" t="s">
        <v>310</v>
      </c>
      <c r="G20" s="15" t="s">
        <v>133</v>
      </c>
      <c r="H20" s="17" t="s">
        <v>311</v>
      </c>
      <c r="I20" s="16" t="s">
        <v>312</v>
      </c>
      <c r="J20" s="18">
        <v>1</v>
      </c>
      <c r="K20" s="18">
        <v>1</v>
      </c>
      <c r="L20" s="15" t="s">
        <v>136</v>
      </c>
      <c r="M20" s="19">
        <f t="shared" si="0"/>
        <v>1</v>
      </c>
      <c r="N20" s="15" t="s">
        <v>313</v>
      </c>
      <c r="O20" s="16" t="s">
        <v>157</v>
      </c>
      <c r="P20" s="16" t="s">
        <v>272</v>
      </c>
      <c r="Q20" s="16" t="s">
        <v>314</v>
      </c>
      <c r="R20" s="16" t="s">
        <v>141</v>
      </c>
      <c r="S20" s="16" t="s">
        <v>315</v>
      </c>
      <c r="T20" s="15" t="s">
        <v>174</v>
      </c>
      <c r="U20" s="16" t="s">
        <v>144</v>
      </c>
      <c r="V20" s="20" t="s">
        <v>284</v>
      </c>
      <c r="W20" s="20" t="s">
        <v>285</v>
      </c>
      <c r="X20" s="20" t="s">
        <v>286</v>
      </c>
      <c r="Y20" s="21" t="s">
        <v>144</v>
      </c>
      <c r="Z20" s="22"/>
      <c r="AA20" s="23" t="str">
        <f t="shared" si="1"/>
        <v/>
      </c>
      <c r="AB20" s="24"/>
      <c r="AC20" s="22"/>
      <c r="AD20" s="23" t="str">
        <f t="shared" si="2"/>
        <v/>
      </c>
      <c r="AE20" s="24"/>
      <c r="AF20" s="22"/>
      <c r="AG20" s="23" t="str">
        <f t="shared" si="3"/>
        <v/>
      </c>
      <c r="AH20" s="24"/>
      <c r="AI20" s="22"/>
      <c r="AJ20" s="23" t="str">
        <f t="shared" si="4"/>
        <v/>
      </c>
      <c r="AK20" s="24"/>
      <c r="AL20" s="19" t="str">
        <f t="shared" si="5"/>
        <v/>
      </c>
      <c r="AM20" s="25" t="str">
        <f t="shared" si="6"/>
        <v>Sin reporte</v>
      </c>
    </row>
    <row r="21" spans="1:39" ht="62.1" customHeight="1" x14ac:dyDescent="0.25">
      <c r="A21" s="26" t="s">
        <v>316</v>
      </c>
      <c r="B21" s="27" t="s">
        <v>128</v>
      </c>
      <c r="C21" s="27" t="s">
        <v>317</v>
      </c>
      <c r="D21" s="27" t="s">
        <v>318</v>
      </c>
      <c r="E21" s="27" t="s">
        <v>319</v>
      </c>
      <c r="F21" s="27" t="s">
        <v>320</v>
      </c>
      <c r="G21" s="26" t="s">
        <v>153</v>
      </c>
      <c r="H21" s="28" t="s">
        <v>321</v>
      </c>
      <c r="I21" s="27" t="s">
        <v>271</v>
      </c>
      <c r="J21" s="29">
        <v>1</v>
      </c>
      <c r="K21" s="29">
        <v>1</v>
      </c>
      <c r="L21" s="26" t="s">
        <v>156</v>
      </c>
      <c r="M21" s="30">
        <f t="shared" si="0"/>
        <v>2</v>
      </c>
      <c r="N21" s="26" t="s">
        <v>137</v>
      </c>
      <c r="O21" s="27" t="s">
        <v>138</v>
      </c>
      <c r="P21" s="27" t="s">
        <v>157</v>
      </c>
      <c r="Q21" s="27" t="s">
        <v>158</v>
      </c>
      <c r="R21" s="27" t="s">
        <v>322</v>
      </c>
      <c r="S21" s="27" t="s">
        <v>323</v>
      </c>
      <c r="T21" s="26" t="s">
        <v>174</v>
      </c>
      <c r="U21" s="27" t="s">
        <v>144</v>
      </c>
      <c r="V21" s="20" t="s">
        <v>145</v>
      </c>
      <c r="W21" s="20" t="s">
        <v>146</v>
      </c>
      <c r="X21" s="20" t="s">
        <v>147</v>
      </c>
      <c r="Y21" s="21" t="s">
        <v>148</v>
      </c>
      <c r="Z21" s="33"/>
      <c r="AA21" s="23" t="str">
        <f t="shared" si="1"/>
        <v/>
      </c>
      <c r="AB21" s="24"/>
      <c r="AC21" s="33"/>
      <c r="AD21" s="23" t="str">
        <f t="shared" si="2"/>
        <v/>
      </c>
      <c r="AE21" s="24"/>
      <c r="AF21" s="33"/>
      <c r="AG21" s="23" t="str">
        <f t="shared" si="3"/>
        <v/>
      </c>
      <c r="AH21" s="24"/>
      <c r="AI21" s="33"/>
      <c r="AJ21" s="23" t="str">
        <f t="shared" si="4"/>
        <v/>
      </c>
      <c r="AK21" s="24"/>
      <c r="AL21" s="19" t="str">
        <f t="shared" si="5"/>
        <v/>
      </c>
      <c r="AM21" s="25" t="str">
        <f t="shared" si="6"/>
        <v>Sin reporte</v>
      </c>
    </row>
    <row r="22" spans="1:39" ht="62.1" customHeight="1" x14ac:dyDescent="0.25">
      <c r="A22" s="15" t="s">
        <v>324</v>
      </c>
      <c r="B22" s="16" t="s">
        <v>128</v>
      </c>
      <c r="C22" s="16" t="s">
        <v>317</v>
      </c>
      <c r="D22" s="16" t="s">
        <v>325</v>
      </c>
      <c r="E22" s="16" t="s">
        <v>319</v>
      </c>
      <c r="F22" s="16" t="s">
        <v>326</v>
      </c>
      <c r="G22" s="15" t="s">
        <v>153</v>
      </c>
      <c r="H22" s="17" t="s">
        <v>327</v>
      </c>
      <c r="I22" s="16" t="s">
        <v>271</v>
      </c>
      <c r="J22" s="34">
        <v>1</v>
      </c>
      <c r="K22" s="34">
        <v>2</v>
      </c>
      <c r="L22" s="15" t="s">
        <v>156</v>
      </c>
      <c r="M22" s="30">
        <f t="shared" si="0"/>
        <v>3</v>
      </c>
      <c r="N22" s="15" t="s">
        <v>207</v>
      </c>
      <c r="O22" s="16" t="s">
        <v>138</v>
      </c>
      <c r="P22" s="16" t="s">
        <v>272</v>
      </c>
      <c r="Q22" s="16" t="s">
        <v>207</v>
      </c>
      <c r="R22" s="16" t="s">
        <v>322</v>
      </c>
      <c r="S22" s="16" t="s">
        <v>328</v>
      </c>
      <c r="T22" s="15" t="s">
        <v>174</v>
      </c>
      <c r="U22" s="16" t="s">
        <v>144</v>
      </c>
      <c r="V22" s="20" t="s">
        <v>145</v>
      </c>
      <c r="W22" s="20" t="s">
        <v>146</v>
      </c>
      <c r="X22" s="20" t="s">
        <v>147</v>
      </c>
      <c r="Y22" s="21" t="s">
        <v>148</v>
      </c>
      <c r="Z22" s="33"/>
      <c r="AA22" s="23" t="str">
        <f t="shared" si="1"/>
        <v/>
      </c>
      <c r="AB22" s="24"/>
      <c r="AC22" s="33"/>
      <c r="AD22" s="23" t="str">
        <f t="shared" si="2"/>
        <v/>
      </c>
      <c r="AE22" s="24"/>
      <c r="AF22" s="33"/>
      <c r="AG22" s="23" t="str">
        <f t="shared" si="3"/>
        <v/>
      </c>
      <c r="AH22" s="24"/>
      <c r="AI22" s="33"/>
      <c r="AJ22" s="23" t="str">
        <f t="shared" si="4"/>
        <v/>
      </c>
      <c r="AK22" s="24"/>
      <c r="AL22" s="19" t="str">
        <f t="shared" si="5"/>
        <v/>
      </c>
      <c r="AM22" s="25" t="str">
        <f t="shared" si="6"/>
        <v>Sin reporte</v>
      </c>
    </row>
    <row r="23" spans="1:39" ht="62.1" customHeight="1" x14ac:dyDescent="0.25">
      <c r="A23" s="26" t="s">
        <v>329</v>
      </c>
      <c r="B23" s="27" t="s">
        <v>128</v>
      </c>
      <c r="C23" s="27" t="s">
        <v>317</v>
      </c>
      <c r="D23" s="27" t="s">
        <v>330</v>
      </c>
      <c r="E23" s="27" t="s">
        <v>319</v>
      </c>
      <c r="F23" s="27" t="s">
        <v>331</v>
      </c>
      <c r="G23" s="26" t="s">
        <v>153</v>
      </c>
      <c r="H23" s="28" t="s">
        <v>332</v>
      </c>
      <c r="I23" s="27" t="s">
        <v>271</v>
      </c>
      <c r="J23" s="29">
        <v>1</v>
      </c>
      <c r="K23" s="29">
        <v>2</v>
      </c>
      <c r="L23" s="26" t="s">
        <v>156</v>
      </c>
      <c r="M23" s="30">
        <f t="shared" si="0"/>
        <v>3</v>
      </c>
      <c r="N23" s="26" t="s">
        <v>207</v>
      </c>
      <c r="O23" s="27" t="s">
        <v>138</v>
      </c>
      <c r="P23" s="27" t="s">
        <v>185</v>
      </c>
      <c r="Q23" s="27" t="s">
        <v>207</v>
      </c>
      <c r="R23" s="27" t="s">
        <v>322</v>
      </c>
      <c r="S23" s="27" t="s">
        <v>328</v>
      </c>
      <c r="T23" s="26" t="s">
        <v>220</v>
      </c>
      <c r="U23" s="27" t="s">
        <v>144</v>
      </c>
      <c r="V23" s="20" t="s">
        <v>145</v>
      </c>
      <c r="W23" s="20" t="s">
        <v>146</v>
      </c>
      <c r="X23" s="20" t="s">
        <v>147</v>
      </c>
      <c r="Y23" s="21" t="s">
        <v>148</v>
      </c>
      <c r="Z23" s="33"/>
      <c r="AA23" s="23" t="str">
        <f t="shared" si="1"/>
        <v/>
      </c>
      <c r="AB23" s="24"/>
      <c r="AC23" s="33"/>
      <c r="AD23" s="23" t="str">
        <f t="shared" si="2"/>
        <v/>
      </c>
      <c r="AE23" s="24"/>
      <c r="AF23" s="33"/>
      <c r="AG23" s="23" t="str">
        <f t="shared" si="3"/>
        <v/>
      </c>
      <c r="AH23" s="24"/>
      <c r="AI23" s="33"/>
      <c r="AJ23" s="23" t="str">
        <f t="shared" si="4"/>
        <v/>
      </c>
      <c r="AK23" s="24"/>
      <c r="AL23" s="19" t="str">
        <f t="shared" si="5"/>
        <v/>
      </c>
      <c r="AM23" s="25" t="str">
        <f t="shared" si="6"/>
        <v>Sin reporte</v>
      </c>
    </row>
    <row r="24" spans="1:39" ht="62.1" customHeight="1" x14ac:dyDescent="0.25">
      <c r="A24" s="15" t="s">
        <v>333</v>
      </c>
      <c r="B24" s="16" t="s">
        <v>128</v>
      </c>
      <c r="C24" s="16" t="s">
        <v>317</v>
      </c>
      <c r="D24" s="16" t="s">
        <v>334</v>
      </c>
      <c r="E24" s="16" t="s">
        <v>335</v>
      </c>
      <c r="F24" s="16" t="s">
        <v>336</v>
      </c>
      <c r="G24" s="15" t="s">
        <v>133</v>
      </c>
      <c r="H24" s="17" t="s">
        <v>337</v>
      </c>
      <c r="I24" s="16" t="s">
        <v>135</v>
      </c>
      <c r="J24" s="18">
        <v>0.5</v>
      </c>
      <c r="K24" s="18">
        <v>0.9</v>
      </c>
      <c r="L24" s="15" t="s">
        <v>136</v>
      </c>
      <c r="M24" s="19">
        <f t="shared" si="0"/>
        <v>0.9</v>
      </c>
      <c r="N24" s="15" t="s">
        <v>137</v>
      </c>
      <c r="O24" s="16" t="s">
        <v>138</v>
      </c>
      <c r="P24" s="16" t="s">
        <v>139</v>
      </c>
      <c r="Q24" s="16" t="s">
        <v>140</v>
      </c>
      <c r="R24" s="16" t="s">
        <v>322</v>
      </c>
      <c r="S24" s="16" t="s">
        <v>338</v>
      </c>
      <c r="T24" s="15" t="s">
        <v>174</v>
      </c>
      <c r="U24" s="16" t="s">
        <v>339</v>
      </c>
      <c r="V24" s="20" t="s">
        <v>145</v>
      </c>
      <c r="W24" s="20" t="s">
        <v>146</v>
      </c>
      <c r="X24" s="20" t="s">
        <v>147</v>
      </c>
      <c r="Y24" s="21" t="s">
        <v>148</v>
      </c>
      <c r="Z24" s="22"/>
      <c r="AA24" s="23" t="str">
        <f t="shared" si="1"/>
        <v/>
      </c>
      <c r="AB24" s="24"/>
      <c r="AC24" s="22"/>
      <c r="AD24" s="23" t="str">
        <f t="shared" si="2"/>
        <v/>
      </c>
      <c r="AE24" s="24"/>
      <c r="AF24" s="22"/>
      <c r="AG24" s="23" t="str">
        <f t="shared" si="3"/>
        <v/>
      </c>
      <c r="AH24" s="24"/>
      <c r="AI24" s="22"/>
      <c r="AJ24" s="23" t="str">
        <f t="shared" si="4"/>
        <v/>
      </c>
      <c r="AK24" s="24"/>
      <c r="AL24" s="19" t="str">
        <f t="shared" si="5"/>
        <v/>
      </c>
      <c r="AM24" s="25" t="str">
        <f t="shared" si="6"/>
        <v>Sin reporte</v>
      </c>
    </row>
    <row r="25" spans="1:39" ht="62.1" customHeight="1" x14ac:dyDescent="0.25">
      <c r="A25" s="26" t="s">
        <v>340</v>
      </c>
      <c r="B25" s="27" t="s">
        <v>128</v>
      </c>
      <c r="C25" s="27" t="s">
        <v>317</v>
      </c>
      <c r="D25" s="27" t="s">
        <v>341</v>
      </c>
      <c r="E25" s="27" t="s">
        <v>342</v>
      </c>
      <c r="F25" s="27" t="s">
        <v>343</v>
      </c>
      <c r="G25" s="26" t="s">
        <v>153</v>
      </c>
      <c r="H25" s="28" t="s">
        <v>344</v>
      </c>
      <c r="I25" s="27" t="s">
        <v>345</v>
      </c>
      <c r="J25" s="29">
        <v>1</v>
      </c>
      <c r="K25" s="29">
        <v>1</v>
      </c>
      <c r="L25" s="26" t="s">
        <v>156</v>
      </c>
      <c r="M25" s="30">
        <f t="shared" si="0"/>
        <v>2</v>
      </c>
      <c r="N25" s="26" t="s">
        <v>137</v>
      </c>
      <c r="O25" s="27" t="s">
        <v>138</v>
      </c>
      <c r="P25" s="27" t="s">
        <v>157</v>
      </c>
      <c r="Q25" s="27" t="s">
        <v>140</v>
      </c>
      <c r="R25" s="27" t="s">
        <v>141</v>
      </c>
      <c r="S25" s="27" t="s">
        <v>346</v>
      </c>
      <c r="T25" s="26" t="s">
        <v>143</v>
      </c>
      <c r="U25" s="27" t="s">
        <v>144</v>
      </c>
      <c r="V25" s="20" t="s">
        <v>145</v>
      </c>
      <c r="W25" s="20" t="s">
        <v>146</v>
      </c>
      <c r="X25" s="20" t="s">
        <v>147</v>
      </c>
      <c r="Y25" s="21" t="s">
        <v>148</v>
      </c>
      <c r="Z25" s="33"/>
      <c r="AA25" s="23" t="str">
        <f t="shared" si="1"/>
        <v/>
      </c>
      <c r="AB25" s="24"/>
      <c r="AC25" s="33"/>
      <c r="AD25" s="23" t="str">
        <f t="shared" si="2"/>
        <v/>
      </c>
      <c r="AE25" s="24"/>
      <c r="AF25" s="33"/>
      <c r="AG25" s="23" t="str">
        <f t="shared" si="3"/>
        <v/>
      </c>
      <c r="AH25" s="24"/>
      <c r="AI25" s="33"/>
      <c r="AJ25" s="23" t="str">
        <f t="shared" si="4"/>
        <v/>
      </c>
      <c r="AK25" s="24"/>
      <c r="AL25" s="19" t="str">
        <f t="shared" si="5"/>
        <v/>
      </c>
      <c r="AM25" s="25" t="str">
        <f t="shared" si="6"/>
        <v>Sin reporte</v>
      </c>
    </row>
    <row r="26" spans="1:39" ht="62.1" customHeight="1" x14ac:dyDescent="0.25">
      <c r="A26" s="15" t="s">
        <v>347</v>
      </c>
      <c r="B26" s="16" t="s">
        <v>128</v>
      </c>
      <c r="C26" s="16" t="s">
        <v>348</v>
      </c>
      <c r="D26" s="16" t="s">
        <v>349</v>
      </c>
      <c r="E26" s="16" t="s">
        <v>350</v>
      </c>
      <c r="F26" s="16" t="s">
        <v>351</v>
      </c>
      <c r="G26" s="15" t="s">
        <v>153</v>
      </c>
      <c r="H26" s="17" t="s">
        <v>352</v>
      </c>
      <c r="I26" s="16" t="s">
        <v>271</v>
      </c>
      <c r="J26" s="34">
        <v>1</v>
      </c>
      <c r="K26" s="34">
        <v>2</v>
      </c>
      <c r="L26" s="15" t="s">
        <v>156</v>
      </c>
      <c r="M26" s="30">
        <f t="shared" si="0"/>
        <v>3</v>
      </c>
      <c r="N26" s="15" t="s">
        <v>137</v>
      </c>
      <c r="O26" s="16" t="s">
        <v>139</v>
      </c>
      <c r="P26" s="16" t="s">
        <v>157</v>
      </c>
      <c r="Q26" s="16" t="s">
        <v>353</v>
      </c>
      <c r="R26" s="16" t="s">
        <v>354</v>
      </c>
      <c r="S26" s="16" t="s">
        <v>355</v>
      </c>
      <c r="T26" s="15" t="s">
        <v>174</v>
      </c>
      <c r="U26" s="16" t="s">
        <v>144</v>
      </c>
      <c r="V26" s="20" t="s">
        <v>240</v>
      </c>
      <c r="W26" s="20" t="s">
        <v>241</v>
      </c>
      <c r="X26" s="20" t="s">
        <v>356</v>
      </c>
      <c r="Y26" s="21" t="s">
        <v>243</v>
      </c>
      <c r="Z26" s="33"/>
      <c r="AA26" s="23" t="str">
        <f t="shared" si="1"/>
        <v/>
      </c>
      <c r="AB26" s="24"/>
      <c r="AC26" s="33"/>
      <c r="AD26" s="23" t="str">
        <f t="shared" si="2"/>
        <v/>
      </c>
      <c r="AE26" s="24"/>
      <c r="AF26" s="33"/>
      <c r="AG26" s="23" t="str">
        <f t="shared" si="3"/>
        <v/>
      </c>
      <c r="AH26" s="24"/>
      <c r="AI26" s="33"/>
      <c r="AJ26" s="23" t="str">
        <f t="shared" si="4"/>
        <v/>
      </c>
      <c r="AK26" s="24"/>
      <c r="AL26" s="19" t="str">
        <f t="shared" si="5"/>
        <v/>
      </c>
      <c r="AM26" s="25" t="str">
        <f t="shared" si="6"/>
        <v>Sin reporte</v>
      </c>
    </row>
    <row r="27" spans="1:39" ht="62.1" customHeight="1" x14ac:dyDescent="0.25">
      <c r="A27" s="26" t="s">
        <v>357</v>
      </c>
      <c r="B27" s="27" t="s">
        <v>128</v>
      </c>
      <c r="C27" s="27" t="s">
        <v>348</v>
      </c>
      <c r="D27" s="27" t="s">
        <v>358</v>
      </c>
      <c r="E27" s="27" t="s">
        <v>359</v>
      </c>
      <c r="F27" s="27" t="s">
        <v>360</v>
      </c>
      <c r="G27" s="26" t="s">
        <v>153</v>
      </c>
      <c r="H27" s="28" t="s">
        <v>361</v>
      </c>
      <c r="I27" s="27" t="s">
        <v>271</v>
      </c>
      <c r="J27" s="29">
        <v>1</v>
      </c>
      <c r="K27" s="29">
        <v>4</v>
      </c>
      <c r="L27" s="26" t="s">
        <v>156</v>
      </c>
      <c r="M27" s="30">
        <f t="shared" si="0"/>
        <v>5</v>
      </c>
      <c r="N27" s="26" t="s">
        <v>362</v>
      </c>
      <c r="O27" s="27" t="s">
        <v>301</v>
      </c>
      <c r="P27" s="27" t="s">
        <v>157</v>
      </c>
      <c r="Q27" s="27" t="s">
        <v>362</v>
      </c>
      <c r="R27" s="27" t="s">
        <v>141</v>
      </c>
      <c r="S27" s="27" t="s">
        <v>363</v>
      </c>
      <c r="T27" s="26" t="s">
        <v>174</v>
      </c>
      <c r="U27" s="27" t="s">
        <v>364</v>
      </c>
      <c r="V27" s="20" t="s">
        <v>145</v>
      </c>
      <c r="W27" s="20" t="s">
        <v>304</v>
      </c>
      <c r="X27" s="20" t="s">
        <v>305</v>
      </c>
      <c r="Y27" s="21" t="s">
        <v>306</v>
      </c>
      <c r="Z27" s="33"/>
      <c r="AA27" s="23" t="str">
        <f t="shared" si="1"/>
        <v/>
      </c>
      <c r="AB27" s="24"/>
      <c r="AC27" s="33"/>
      <c r="AD27" s="23" t="str">
        <f t="shared" si="2"/>
        <v/>
      </c>
      <c r="AE27" s="24"/>
      <c r="AF27" s="33"/>
      <c r="AG27" s="23" t="str">
        <f t="shared" si="3"/>
        <v/>
      </c>
      <c r="AH27" s="24"/>
      <c r="AI27" s="33"/>
      <c r="AJ27" s="23" t="str">
        <f t="shared" si="4"/>
        <v/>
      </c>
      <c r="AK27" s="24"/>
      <c r="AL27" s="19" t="str">
        <f t="shared" si="5"/>
        <v/>
      </c>
      <c r="AM27" s="25" t="str">
        <f t="shared" si="6"/>
        <v>Sin reporte</v>
      </c>
    </row>
    <row r="28" spans="1:39" ht="62.1" customHeight="1" x14ac:dyDescent="0.25">
      <c r="A28" s="15" t="s">
        <v>365</v>
      </c>
      <c r="B28" s="16" t="s">
        <v>128</v>
      </c>
      <c r="C28" s="16" t="s">
        <v>348</v>
      </c>
      <c r="D28" s="16" t="s">
        <v>366</v>
      </c>
      <c r="E28" s="16" t="s">
        <v>367</v>
      </c>
      <c r="F28" s="16" t="s">
        <v>368</v>
      </c>
      <c r="G28" s="15" t="s">
        <v>153</v>
      </c>
      <c r="H28" s="17" t="s">
        <v>369</v>
      </c>
      <c r="I28" s="16" t="s">
        <v>271</v>
      </c>
      <c r="J28" s="34">
        <v>1</v>
      </c>
      <c r="K28" s="34">
        <v>2</v>
      </c>
      <c r="L28" s="15" t="s">
        <v>156</v>
      </c>
      <c r="M28" s="30">
        <f t="shared" si="0"/>
        <v>3</v>
      </c>
      <c r="N28" s="15" t="s">
        <v>137</v>
      </c>
      <c r="O28" s="16" t="s">
        <v>139</v>
      </c>
      <c r="P28" s="16" t="s">
        <v>157</v>
      </c>
      <c r="Q28" s="16" t="s">
        <v>140</v>
      </c>
      <c r="R28" s="16" t="s">
        <v>354</v>
      </c>
      <c r="S28" s="16" t="s">
        <v>370</v>
      </c>
      <c r="T28" s="15" t="s">
        <v>143</v>
      </c>
      <c r="U28" s="16" t="s">
        <v>144</v>
      </c>
      <c r="V28" s="20" t="s">
        <v>240</v>
      </c>
      <c r="W28" s="20" t="s">
        <v>241</v>
      </c>
      <c r="X28" s="20" t="s">
        <v>356</v>
      </c>
      <c r="Y28" s="21" t="s">
        <v>243</v>
      </c>
      <c r="Z28" s="33"/>
      <c r="AA28" s="23" t="str">
        <f t="shared" si="1"/>
        <v/>
      </c>
      <c r="AB28" s="24"/>
      <c r="AC28" s="33"/>
      <c r="AD28" s="23" t="str">
        <f t="shared" si="2"/>
        <v/>
      </c>
      <c r="AE28" s="24"/>
      <c r="AF28" s="33"/>
      <c r="AG28" s="23" t="str">
        <f t="shared" si="3"/>
        <v/>
      </c>
      <c r="AH28" s="24"/>
      <c r="AI28" s="33"/>
      <c r="AJ28" s="23" t="str">
        <f t="shared" si="4"/>
        <v/>
      </c>
      <c r="AK28" s="24"/>
      <c r="AL28" s="19" t="str">
        <f t="shared" si="5"/>
        <v/>
      </c>
      <c r="AM28" s="25" t="str">
        <f t="shared" si="6"/>
        <v>Sin reporte</v>
      </c>
    </row>
    <row r="29" spans="1:39" ht="62.1" customHeight="1" x14ac:dyDescent="0.25">
      <c r="A29" s="26" t="s">
        <v>371</v>
      </c>
      <c r="B29" s="27" t="s">
        <v>128</v>
      </c>
      <c r="C29" s="27" t="s">
        <v>372</v>
      </c>
      <c r="D29" s="27" t="s">
        <v>373</v>
      </c>
      <c r="E29" s="27" t="s">
        <v>374</v>
      </c>
      <c r="F29" s="27" t="s">
        <v>375</v>
      </c>
      <c r="G29" s="26" t="s">
        <v>153</v>
      </c>
      <c r="H29" s="28" t="s">
        <v>376</v>
      </c>
      <c r="I29" s="27" t="s">
        <v>271</v>
      </c>
      <c r="J29" s="29">
        <v>0</v>
      </c>
      <c r="K29" s="29">
        <v>1</v>
      </c>
      <c r="L29" s="26" t="s">
        <v>156</v>
      </c>
      <c r="M29" s="30">
        <f t="shared" si="0"/>
        <v>1</v>
      </c>
      <c r="N29" s="26" t="s">
        <v>184</v>
      </c>
      <c r="O29" s="27" t="s">
        <v>272</v>
      </c>
      <c r="P29" s="27" t="s">
        <v>157</v>
      </c>
      <c r="Q29" s="27" t="s">
        <v>197</v>
      </c>
      <c r="R29" s="27" t="s">
        <v>141</v>
      </c>
      <c r="S29" s="27" t="s">
        <v>377</v>
      </c>
      <c r="T29" s="26" t="s">
        <v>220</v>
      </c>
      <c r="U29" s="27" t="s">
        <v>274</v>
      </c>
      <c r="V29" s="20" t="s">
        <v>145</v>
      </c>
      <c r="W29" s="20" t="s">
        <v>146</v>
      </c>
      <c r="X29" s="20" t="s">
        <v>275</v>
      </c>
      <c r="Y29" s="21" t="s">
        <v>276</v>
      </c>
      <c r="Z29" s="33"/>
      <c r="AA29" s="23" t="str">
        <f t="shared" si="1"/>
        <v/>
      </c>
      <c r="AB29" s="24"/>
      <c r="AC29" s="33"/>
      <c r="AD29" s="23" t="str">
        <f t="shared" si="2"/>
        <v/>
      </c>
      <c r="AE29" s="24"/>
      <c r="AF29" s="33"/>
      <c r="AG29" s="23" t="str">
        <f t="shared" si="3"/>
        <v/>
      </c>
      <c r="AH29" s="24"/>
      <c r="AI29" s="33"/>
      <c r="AJ29" s="23" t="str">
        <f t="shared" si="4"/>
        <v/>
      </c>
      <c r="AK29" s="24"/>
      <c r="AL29" s="19" t="str">
        <f t="shared" si="5"/>
        <v/>
      </c>
      <c r="AM29" s="25" t="str">
        <f t="shared" si="6"/>
        <v>Sin reporte</v>
      </c>
    </row>
    <row r="30" spans="1:39" ht="62.1" customHeight="1" x14ac:dyDescent="0.25">
      <c r="A30" s="15" t="s">
        <v>378</v>
      </c>
      <c r="B30" s="16" t="s">
        <v>128</v>
      </c>
      <c r="C30" s="16" t="s">
        <v>372</v>
      </c>
      <c r="D30" s="16" t="s">
        <v>379</v>
      </c>
      <c r="E30" s="16" t="s">
        <v>380</v>
      </c>
      <c r="F30" s="16" t="s">
        <v>381</v>
      </c>
      <c r="G30" s="15" t="s">
        <v>153</v>
      </c>
      <c r="H30" s="17" t="s">
        <v>382</v>
      </c>
      <c r="I30" s="16" t="s">
        <v>249</v>
      </c>
      <c r="J30" s="34">
        <v>0</v>
      </c>
      <c r="K30" s="34">
        <v>1</v>
      </c>
      <c r="L30" s="15" t="s">
        <v>156</v>
      </c>
      <c r="M30" s="30">
        <f t="shared" si="0"/>
        <v>1</v>
      </c>
      <c r="N30" s="15" t="s">
        <v>170</v>
      </c>
      <c r="O30" s="16" t="s">
        <v>157</v>
      </c>
      <c r="P30" s="16" t="s">
        <v>272</v>
      </c>
      <c r="Q30" s="16" t="s">
        <v>383</v>
      </c>
      <c r="R30" s="16" t="s">
        <v>141</v>
      </c>
      <c r="S30" s="16" t="s">
        <v>384</v>
      </c>
      <c r="T30" s="15" t="s">
        <v>220</v>
      </c>
      <c r="U30" s="16" t="s">
        <v>144</v>
      </c>
      <c r="V30" s="20" t="s">
        <v>175</v>
      </c>
      <c r="W30" s="20" t="s">
        <v>176</v>
      </c>
      <c r="X30" s="20" t="s">
        <v>177</v>
      </c>
      <c r="Y30" s="21" t="s">
        <v>144</v>
      </c>
      <c r="Z30" s="33"/>
      <c r="AA30" s="23" t="str">
        <f t="shared" si="1"/>
        <v/>
      </c>
      <c r="AB30" s="24"/>
      <c r="AC30" s="33"/>
      <c r="AD30" s="23" t="str">
        <f t="shared" si="2"/>
        <v/>
      </c>
      <c r="AE30" s="24"/>
      <c r="AF30" s="33"/>
      <c r="AG30" s="23" t="str">
        <f t="shared" si="3"/>
        <v/>
      </c>
      <c r="AH30" s="24"/>
      <c r="AI30" s="33"/>
      <c r="AJ30" s="23" t="str">
        <f t="shared" si="4"/>
        <v/>
      </c>
      <c r="AK30" s="24"/>
      <c r="AL30" s="19" t="str">
        <f t="shared" si="5"/>
        <v/>
      </c>
      <c r="AM30" s="25" t="str">
        <f t="shared" si="6"/>
        <v>Sin reporte</v>
      </c>
    </row>
    <row r="31" spans="1:39" ht="62.1" customHeight="1" x14ac:dyDescent="0.25">
      <c r="A31" s="26" t="s">
        <v>385</v>
      </c>
      <c r="B31" s="27" t="s">
        <v>128</v>
      </c>
      <c r="C31" s="27" t="s">
        <v>372</v>
      </c>
      <c r="D31" s="27" t="s">
        <v>386</v>
      </c>
      <c r="E31" s="27" t="s">
        <v>387</v>
      </c>
      <c r="F31" s="27" t="s">
        <v>388</v>
      </c>
      <c r="G31" s="26" t="s">
        <v>133</v>
      </c>
      <c r="H31" s="28" t="s">
        <v>389</v>
      </c>
      <c r="I31" s="27" t="s">
        <v>249</v>
      </c>
      <c r="J31" s="35">
        <v>0</v>
      </c>
      <c r="K31" s="35">
        <v>1</v>
      </c>
      <c r="L31" s="26" t="s">
        <v>136</v>
      </c>
      <c r="M31" s="19">
        <f t="shared" si="0"/>
        <v>1</v>
      </c>
      <c r="N31" s="26" t="s">
        <v>236</v>
      </c>
      <c r="O31" s="27" t="s">
        <v>272</v>
      </c>
      <c r="P31" s="27" t="s">
        <v>390</v>
      </c>
      <c r="Q31" s="27" t="s">
        <v>391</v>
      </c>
      <c r="R31" s="27" t="s">
        <v>141</v>
      </c>
      <c r="S31" s="27" t="s">
        <v>392</v>
      </c>
      <c r="T31" s="26" t="s">
        <v>174</v>
      </c>
      <c r="U31" s="27" t="s">
        <v>144</v>
      </c>
      <c r="V31" s="20" t="s">
        <v>145</v>
      </c>
      <c r="W31" s="20" t="s">
        <v>146</v>
      </c>
      <c r="X31" s="20" t="s">
        <v>275</v>
      </c>
      <c r="Y31" s="21" t="s">
        <v>276</v>
      </c>
      <c r="Z31" s="22"/>
      <c r="AA31" s="23" t="str">
        <f t="shared" si="1"/>
        <v/>
      </c>
      <c r="AB31" s="24"/>
      <c r="AC31" s="22"/>
      <c r="AD31" s="23" t="str">
        <f t="shared" si="2"/>
        <v/>
      </c>
      <c r="AE31" s="24"/>
      <c r="AF31" s="22"/>
      <c r="AG31" s="23" t="str">
        <f t="shared" si="3"/>
        <v/>
      </c>
      <c r="AH31" s="24"/>
      <c r="AI31" s="22"/>
      <c r="AJ31" s="23" t="str">
        <f t="shared" si="4"/>
        <v/>
      </c>
      <c r="AK31" s="24"/>
      <c r="AL31" s="19" t="str">
        <f t="shared" si="5"/>
        <v/>
      </c>
      <c r="AM31" s="25" t="str">
        <f t="shared" si="6"/>
        <v>Sin reporte</v>
      </c>
    </row>
    <row r="32" spans="1:39" ht="62.1" customHeight="1" x14ac:dyDescent="0.25">
      <c r="A32" s="15" t="s">
        <v>393</v>
      </c>
      <c r="B32" s="16" t="s">
        <v>394</v>
      </c>
      <c r="C32" s="16" t="s">
        <v>395</v>
      </c>
      <c r="D32" s="16" t="s">
        <v>396</v>
      </c>
      <c r="E32" s="16" t="s">
        <v>397</v>
      </c>
      <c r="F32" s="16" t="s">
        <v>398</v>
      </c>
      <c r="G32" s="15" t="s">
        <v>133</v>
      </c>
      <c r="H32" s="17" t="s">
        <v>399</v>
      </c>
      <c r="I32" s="16" t="s">
        <v>400</v>
      </c>
      <c r="J32" s="18">
        <v>0</v>
      </c>
      <c r="K32" s="18">
        <v>1</v>
      </c>
      <c r="L32" s="15" t="s">
        <v>136</v>
      </c>
      <c r="M32" s="19">
        <f t="shared" si="0"/>
        <v>1</v>
      </c>
      <c r="N32" s="15" t="s">
        <v>184</v>
      </c>
      <c r="O32" s="16" t="s">
        <v>157</v>
      </c>
      <c r="P32" s="16" t="s">
        <v>272</v>
      </c>
      <c r="Q32" s="16" t="s">
        <v>187</v>
      </c>
      <c r="R32" s="16" t="s">
        <v>141</v>
      </c>
      <c r="S32" s="16" t="s">
        <v>401</v>
      </c>
      <c r="T32" s="15" t="s">
        <v>220</v>
      </c>
      <c r="U32" s="16" t="s">
        <v>402</v>
      </c>
      <c r="V32" s="20" t="s">
        <v>145</v>
      </c>
      <c r="W32" s="20" t="s">
        <v>146</v>
      </c>
      <c r="X32" s="20" t="s">
        <v>275</v>
      </c>
      <c r="Y32" s="21" t="s">
        <v>276</v>
      </c>
      <c r="Z32" s="22"/>
      <c r="AA32" s="23" t="str">
        <f t="shared" si="1"/>
        <v/>
      </c>
      <c r="AB32" s="24"/>
      <c r="AC32" s="22"/>
      <c r="AD32" s="23" t="str">
        <f t="shared" si="2"/>
        <v/>
      </c>
      <c r="AE32" s="24"/>
      <c r="AF32" s="22"/>
      <c r="AG32" s="23" t="str">
        <f t="shared" si="3"/>
        <v/>
      </c>
      <c r="AH32" s="24"/>
      <c r="AI32" s="22"/>
      <c r="AJ32" s="23" t="str">
        <f t="shared" si="4"/>
        <v/>
      </c>
      <c r="AK32" s="24"/>
      <c r="AL32" s="19" t="str">
        <f t="shared" si="5"/>
        <v/>
      </c>
      <c r="AM32" s="25" t="str">
        <f t="shared" si="6"/>
        <v>Sin reporte</v>
      </c>
    </row>
    <row r="33" spans="1:39" ht="62.1" customHeight="1" x14ac:dyDescent="0.25">
      <c r="A33" s="26" t="s">
        <v>403</v>
      </c>
      <c r="B33" s="27" t="s">
        <v>394</v>
      </c>
      <c r="C33" s="27" t="s">
        <v>395</v>
      </c>
      <c r="D33" s="27" t="s">
        <v>404</v>
      </c>
      <c r="E33" s="27" t="s">
        <v>405</v>
      </c>
      <c r="F33" s="27" t="s">
        <v>406</v>
      </c>
      <c r="G33" s="26" t="s">
        <v>133</v>
      </c>
      <c r="H33" s="28" t="s">
        <v>407</v>
      </c>
      <c r="I33" s="27" t="s">
        <v>135</v>
      </c>
      <c r="J33" s="35">
        <v>1</v>
      </c>
      <c r="K33" s="35">
        <v>1</v>
      </c>
      <c r="L33" s="26" t="s">
        <v>136</v>
      </c>
      <c r="M33" s="19">
        <f t="shared" si="0"/>
        <v>1</v>
      </c>
      <c r="N33" s="26" t="s">
        <v>137</v>
      </c>
      <c r="O33" s="27" t="s">
        <v>272</v>
      </c>
      <c r="P33" s="27" t="s">
        <v>408</v>
      </c>
      <c r="Q33" s="27" t="s">
        <v>228</v>
      </c>
      <c r="R33" s="27" t="s">
        <v>141</v>
      </c>
      <c r="S33" s="27" t="s">
        <v>409</v>
      </c>
      <c r="T33" s="26" t="s">
        <v>220</v>
      </c>
      <c r="U33" s="27" t="s">
        <v>402</v>
      </c>
      <c r="V33" s="20" t="s">
        <v>145</v>
      </c>
      <c r="W33" s="20" t="s">
        <v>146</v>
      </c>
      <c r="X33" s="20" t="s">
        <v>275</v>
      </c>
      <c r="Y33" s="21" t="s">
        <v>276</v>
      </c>
      <c r="Z33" s="22"/>
      <c r="AA33" s="23" t="str">
        <f t="shared" si="1"/>
        <v/>
      </c>
      <c r="AB33" s="24"/>
      <c r="AC33" s="22"/>
      <c r="AD33" s="23" t="str">
        <f t="shared" si="2"/>
        <v/>
      </c>
      <c r="AE33" s="24"/>
      <c r="AF33" s="22"/>
      <c r="AG33" s="23" t="str">
        <f t="shared" si="3"/>
        <v/>
      </c>
      <c r="AH33" s="24"/>
      <c r="AI33" s="22"/>
      <c r="AJ33" s="23" t="str">
        <f t="shared" si="4"/>
        <v/>
      </c>
      <c r="AK33" s="24"/>
      <c r="AL33" s="19" t="str">
        <f t="shared" si="5"/>
        <v/>
      </c>
      <c r="AM33" s="25" t="str">
        <f t="shared" si="6"/>
        <v>Sin reporte</v>
      </c>
    </row>
    <row r="34" spans="1:39" ht="62.1" customHeight="1" x14ac:dyDescent="0.25">
      <c r="A34" s="15" t="s">
        <v>410</v>
      </c>
      <c r="B34" s="16" t="s">
        <v>394</v>
      </c>
      <c r="C34" s="16" t="s">
        <v>395</v>
      </c>
      <c r="D34" s="16" t="s">
        <v>411</v>
      </c>
      <c r="E34" s="16" t="s">
        <v>397</v>
      </c>
      <c r="F34" s="16" t="s">
        <v>412</v>
      </c>
      <c r="G34" s="15" t="s">
        <v>153</v>
      </c>
      <c r="H34" s="17" t="s">
        <v>413</v>
      </c>
      <c r="I34" s="16" t="s">
        <v>414</v>
      </c>
      <c r="J34" s="34">
        <v>0</v>
      </c>
      <c r="K34" s="34">
        <v>3</v>
      </c>
      <c r="L34" s="15" t="s">
        <v>136</v>
      </c>
      <c r="M34" s="30">
        <f t="shared" si="0"/>
        <v>3</v>
      </c>
      <c r="N34" s="15" t="s">
        <v>184</v>
      </c>
      <c r="O34" s="16" t="s">
        <v>157</v>
      </c>
      <c r="P34" s="16" t="s">
        <v>415</v>
      </c>
      <c r="Q34" s="16" t="s">
        <v>187</v>
      </c>
      <c r="R34" s="16" t="s">
        <v>141</v>
      </c>
      <c r="S34" s="16" t="s">
        <v>416</v>
      </c>
      <c r="T34" s="15" t="s">
        <v>220</v>
      </c>
      <c r="U34" s="16" t="s">
        <v>144</v>
      </c>
      <c r="V34" s="20" t="s">
        <v>145</v>
      </c>
      <c r="W34" s="20" t="s">
        <v>146</v>
      </c>
      <c r="X34" s="20" t="s">
        <v>275</v>
      </c>
      <c r="Y34" s="21" t="s">
        <v>276</v>
      </c>
      <c r="Z34" s="33"/>
      <c r="AA34" s="23" t="str">
        <f t="shared" si="1"/>
        <v/>
      </c>
      <c r="AB34" s="24"/>
      <c r="AC34" s="33"/>
      <c r="AD34" s="23" t="str">
        <f t="shared" si="2"/>
        <v/>
      </c>
      <c r="AE34" s="24"/>
      <c r="AF34" s="33"/>
      <c r="AG34" s="23" t="str">
        <f t="shared" si="3"/>
        <v/>
      </c>
      <c r="AH34" s="24"/>
      <c r="AI34" s="33"/>
      <c r="AJ34" s="23" t="str">
        <f t="shared" si="4"/>
        <v/>
      </c>
      <c r="AK34" s="24"/>
      <c r="AL34" s="19" t="str">
        <f t="shared" si="5"/>
        <v/>
      </c>
      <c r="AM34" s="25" t="str">
        <f t="shared" si="6"/>
        <v>Sin reporte</v>
      </c>
    </row>
    <row r="35" spans="1:39" ht="62.1" customHeight="1" x14ac:dyDescent="0.25">
      <c r="A35" s="26" t="s">
        <v>417</v>
      </c>
      <c r="B35" s="27" t="s">
        <v>394</v>
      </c>
      <c r="C35" s="27" t="s">
        <v>395</v>
      </c>
      <c r="D35" s="27" t="s">
        <v>418</v>
      </c>
      <c r="E35" s="27" t="s">
        <v>419</v>
      </c>
      <c r="F35" s="27" t="s">
        <v>420</v>
      </c>
      <c r="G35" s="26" t="s">
        <v>153</v>
      </c>
      <c r="H35" s="28" t="s">
        <v>421</v>
      </c>
      <c r="I35" s="27" t="s">
        <v>422</v>
      </c>
      <c r="J35" s="29">
        <v>0</v>
      </c>
      <c r="K35" s="29">
        <v>1</v>
      </c>
      <c r="L35" s="26" t="s">
        <v>136</v>
      </c>
      <c r="M35" s="30">
        <f t="shared" si="0"/>
        <v>1</v>
      </c>
      <c r="N35" s="26" t="s">
        <v>184</v>
      </c>
      <c r="O35" s="27" t="s">
        <v>157</v>
      </c>
      <c r="P35" s="27" t="s">
        <v>272</v>
      </c>
      <c r="Q35" s="27" t="s">
        <v>187</v>
      </c>
      <c r="R35" s="27" t="s">
        <v>141</v>
      </c>
      <c r="S35" s="27" t="s">
        <v>423</v>
      </c>
      <c r="T35" s="26" t="s">
        <v>220</v>
      </c>
      <c r="U35" s="27" t="s">
        <v>424</v>
      </c>
      <c r="V35" s="31" t="s">
        <v>160</v>
      </c>
      <c r="W35" s="31" t="s">
        <v>161</v>
      </c>
      <c r="X35" s="31" t="s">
        <v>162</v>
      </c>
      <c r="Y35" s="32" t="s">
        <v>144</v>
      </c>
      <c r="Z35" s="33"/>
      <c r="AA35" s="23" t="str">
        <f t="shared" si="1"/>
        <v/>
      </c>
      <c r="AB35" s="24"/>
      <c r="AC35" s="33"/>
      <c r="AD35" s="23" t="str">
        <f t="shared" si="2"/>
        <v/>
      </c>
      <c r="AE35" s="24"/>
      <c r="AF35" s="33"/>
      <c r="AG35" s="23" t="str">
        <f t="shared" si="3"/>
        <v/>
      </c>
      <c r="AH35" s="24"/>
      <c r="AI35" s="33"/>
      <c r="AJ35" s="23" t="str">
        <f t="shared" si="4"/>
        <v/>
      </c>
      <c r="AK35" s="24"/>
      <c r="AL35" s="19" t="str">
        <f t="shared" si="5"/>
        <v/>
      </c>
      <c r="AM35" s="25" t="str">
        <f t="shared" si="6"/>
        <v>Sin reporte</v>
      </c>
    </row>
    <row r="36" spans="1:39" ht="62.1" customHeight="1" x14ac:dyDescent="0.25">
      <c r="A36" s="15" t="s">
        <v>425</v>
      </c>
      <c r="B36" s="16" t="s">
        <v>394</v>
      </c>
      <c r="C36" s="16" t="s">
        <v>395</v>
      </c>
      <c r="D36" s="16" t="s">
        <v>426</v>
      </c>
      <c r="E36" s="16" t="s">
        <v>397</v>
      </c>
      <c r="F36" s="16" t="s">
        <v>427</v>
      </c>
      <c r="G36" s="15" t="s">
        <v>153</v>
      </c>
      <c r="H36" s="17" t="s">
        <v>428</v>
      </c>
      <c r="I36" s="16" t="s">
        <v>429</v>
      </c>
      <c r="J36" s="34">
        <v>0</v>
      </c>
      <c r="K36" s="34">
        <v>2</v>
      </c>
      <c r="L36" s="15" t="s">
        <v>136</v>
      </c>
      <c r="M36" s="30">
        <f t="shared" ref="M36:M67" si="7">IF(L36="Suma",J36+K36,MAX(J36,K36))</f>
        <v>2</v>
      </c>
      <c r="N36" s="15" t="s">
        <v>184</v>
      </c>
      <c r="O36" s="16" t="s">
        <v>157</v>
      </c>
      <c r="P36" s="16" t="s">
        <v>186</v>
      </c>
      <c r="Q36" s="16" t="s">
        <v>187</v>
      </c>
      <c r="R36" s="16" t="s">
        <v>141</v>
      </c>
      <c r="S36" s="16" t="s">
        <v>430</v>
      </c>
      <c r="T36" s="15" t="s">
        <v>174</v>
      </c>
      <c r="U36" s="16" t="s">
        <v>424</v>
      </c>
      <c r="V36" s="31" t="s">
        <v>160</v>
      </c>
      <c r="W36" s="31" t="s">
        <v>161</v>
      </c>
      <c r="X36" s="31" t="s">
        <v>162</v>
      </c>
      <c r="Y36" s="32" t="s">
        <v>144</v>
      </c>
      <c r="Z36" s="33"/>
      <c r="AA36" s="23" t="str">
        <f t="shared" ref="AA36:AA67" si="8">IF(Z36="","",IF(J36=0,"n. a.",Z36/J36))</f>
        <v/>
      </c>
      <c r="AB36" s="24"/>
      <c r="AC36" s="33"/>
      <c r="AD36" s="23" t="str">
        <f t="shared" ref="AD36:AD67" si="9">IF(AC36="","",IF(K36=0,"n. a.",AC36/K36))</f>
        <v/>
      </c>
      <c r="AE36" s="24"/>
      <c r="AF36" s="33"/>
      <c r="AG36" s="23" t="str">
        <f t="shared" ref="AG36:AG67" si="10">IF(AF36="","",IF(K36=0,"n. a.",AF36/K36))</f>
        <v/>
      </c>
      <c r="AH36" s="24"/>
      <c r="AI36" s="33"/>
      <c r="AJ36" s="23" t="str">
        <f t="shared" ref="AJ36:AJ67" si="11">IF(AND(AC36="",AF36="",AI36=""),"",IF(K36=0,"n. a.",IF(AI36&lt;&gt;"",AI36,IF(AF36&lt;&gt;"",AF36,AC36))/K36))</f>
        <v/>
      </c>
      <c r="AK36" s="24"/>
      <c r="AL36" s="19" t="str">
        <f t="shared" ref="AL36:AL67" si="12">IF(AND(Z36="",AC36="",AF36="",AI36=""),"",IF(M36=0,"n. a.",IF(L36="Suma",(N(Z36)+MAX(N(AC36),N(AF36),N(AI36)))/M36,IF(AI36&lt;&gt;"",AI36,IF(AF36&lt;&gt;"",AF36,IF(AC36&lt;&gt;"",AC36,Z36)))/M36)))</f>
        <v/>
      </c>
      <c r="AM36" s="25" t="str">
        <f t="shared" ref="AM36:AM67" si="13">IF(AND(Z36="",AC36="",AF36="",AI36=""),"Sin reporte",IF(NOT(ISNUMBER(AL36)),"n. a.",IF(AL36&gt;=1,"Cumplida",IF(AL36&gt;=0.75,"Satisfactoria",IF(AL36&gt;=0.5,"En riesgo","Crítica")))))</f>
        <v>Sin reporte</v>
      </c>
    </row>
    <row r="37" spans="1:39" ht="62.1" customHeight="1" x14ac:dyDescent="0.25">
      <c r="A37" s="26" t="s">
        <v>431</v>
      </c>
      <c r="B37" s="27" t="s">
        <v>394</v>
      </c>
      <c r="C37" s="27" t="s">
        <v>395</v>
      </c>
      <c r="D37" s="27" t="s">
        <v>432</v>
      </c>
      <c r="E37" s="27" t="s">
        <v>433</v>
      </c>
      <c r="F37" s="27" t="s">
        <v>434</v>
      </c>
      <c r="G37" s="26" t="s">
        <v>133</v>
      </c>
      <c r="H37" s="28" t="s">
        <v>435</v>
      </c>
      <c r="I37" s="27" t="s">
        <v>249</v>
      </c>
      <c r="J37" s="35">
        <v>1</v>
      </c>
      <c r="K37" s="35">
        <v>1</v>
      </c>
      <c r="L37" s="26" t="s">
        <v>136</v>
      </c>
      <c r="M37" s="19">
        <f t="shared" si="7"/>
        <v>1</v>
      </c>
      <c r="N37" s="26" t="s">
        <v>236</v>
      </c>
      <c r="O37" s="27" t="s">
        <v>157</v>
      </c>
      <c r="P37" s="27" t="s">
        <v>272</v>
      </c>
      <c r="Q37" s="27" t="s">
        <v>436</v>
      </c>
      <c r="R37" s="27" t="s">
        <v>141</v>
      </c>
      <c r="S37" s="27" t="s">
        <v>437</v>
      </c>
      <c r="T37" s="26" t="s">
        <v>174</v>
      </c>
      <c r="U37" s="27" t="s">
        <v>144</v>
      </c>
      <c r="V37" s="20" t="s">
        <v>145</v>
      </c>
      <c r="W37" s="20" t="s">
        <v>146</v>
      </c>
      <c r="X37" s="20" t="s">
        <v>275</v>
      </c>
      <c r="Y37" s="21" t="s">
        <v>276</v>
      </c>
      <c r="Z37" s="22"/>
      <c r="AA37" s="23" t="str">
        <f t="shared" si="8"/>
        <v/>
      </c>
      <c r="AB37" s="24"/>
      <c r="AC37" s="22"/>
      <c r="AD37" s="23" t="str">
        <f t="shared" si="9"/>
        <v/>
      </c>
      <c r="AE37" s="24"/>
      <c r="AF37" s="22"/>
      <c r="AG37" s="23" t="str">
        <f t="shared" si="10"/>
        <v/>
      </c>
      <c r="AH37" s="24"/>
      <c r="AI37" s="22"/>
      <c r="AJ37" s="23" t="str">
        <f t="shared" si="11"/>
        <v/>
      </c>
      <c r="AK37" s="24"/>
      <c r="AL37" s="19" t="str">
        <f t="shared" si="12"/>
        <v/>
      </c>
      <c r="AM37" s="25" t="str">
        <f t="shared" si="13"/>
        <v>Sin reporte</v>
      </c>
    </row>
    <row r="38" spans="1:39" ht="62.1" customHeight="1" x14ac:dyDescent="0.25">
      <c r="A38" s="15" t="s">
        <v>438</v>
      </c>
      <c r="B38" s="16" t="s">
        <v>394</v>
      </c>
      <c r="C38" s="16" t="s">
        <v>439</v>
      </c>
      <c r="D38" s="16" t="s">
        <v>440</v>
      </c>
      <c r="E38" s="16" t="s">
        <v>441</v>
      </c>
      <c r="F38" s="16" t="s">
        <v>442</v>
      </c>
      <c r="G38" s="15" t="s">
        <v>153</v>
      </c>
      <c r="H38" s="17" t="s">
        <v>443</v>
      </c>
      <c r="I38" s="16" t="s">
        <v>444</v>
      </c>
      <c r="J38" s="34">
        <v>0</v>
      </c>
      <c r="K38" s="34">
        <v>1</v>
      </c>
      <c r="L38" s="15" t="s">
        <v>136</v>
      </c>
      <c r="M38" s="30">
        <f t="shared" si="7"/>
        <v>1</v>
      </c>
      <c r="N38" s="15" t="s">
        <v>184</v>
      </c>
      <c r="O38" s="16" t="s">
        <v>157</v>
      </c>
      <c r="P38" s="16" t="s">
        <v>217</v>
      </c>
      <c r="Q38" s="16" t="s">
        <v>197</v>
      </c>
      <c r="R38" s="16" t="s">
        <v>141</v>
      </c>
      <c r="S38" s="16" t="s">
        <v>445</v>
      </c>
      <c r="T38" s="15" t="s">
        <v>174</v>
      </c>
      <c r="U38" s="16" t="s">
        <v>144</v>
      </c>
      <c r="V38" s="20" t="s">
        <v>145</v>
      </c>
      <c r="W38" s="20" t="s">
        <v>446</v>
      </c>
      <c r="X38" s="20" t="s">
        <v>447</v>
      </c>
      <c r="Y38" s="21" t="s">
        <v>276</v>
      </c>
      <c r="Z38" s="33"/>
      <c r="AA38" s="23" t="str">
        <f t="shared" si="8"/>
        <v/>
      </c>
      <c r="AB38" s="24"/>
      <c r="AC38" s="33"/>
      <c r="AD38" s="23" t="str">
        <f t="shared" si="9"/>
        <v/>
      </c>
      <c r="AE38" s="24"/>
      <c r="AF38" s="33"/>
      <c r="AG38" s="23" t="str">
        <f t="shared" si="10"/>
        <v/>
      </c>
      <c r="AH38" s="24"/>
      <c r="AI38" s="33"/>
      <c r="AJ38" s="23" t="str">
        <f t="shared" si="11"/>
        <v/>
      </c>
      <c r="AK38" s="24"/>
      <c r="AL38" s="19" t="str">
        <f t="shared" si="12"/>
        <v/>
      </c>
      <c r="AM38" s="25" t="str">
        <f t="shared" si="13"/>
        <v>Sin reporte</v>
      </c>
    </row>
    <row r="39" spans="1:39" ht="62.1" customHeight="1" x14ac:dyDescent="0.25">
      <c r="A39" s="26" t="s">
        <v>448</v>
      </c>
      <c r="B39" s="27" t="s">
        <v>394</v>
      </c>
      <c r="C39" s="27" t="s">
        <v>439</v>
      </c>
      <c r="D39" s="27" t="s">
        <v>449</v>
      </c>
      <c r="E39" s="27" t="s">
        <v>450</v>
      </c>
      <c r="F39" s="27" t="s">
        <v>451</v>
      </c>
      <c r="G39" s="26" t="s">
        <v>153</v>
      </c>
      <c r="H39" s="28" t="s">
        <v>452</v>
      </c>
      <c r="I39" s="27" t="s">
        <v>453</v>
      </c>
      <c r="J39" s="29">
        <v>0</v>
      </c>
      <c r="K39" s="29">
        <v>1</v>
      </c>
      <c r="L39" s="26" t="s">
        <v>156</v>
      </c>
      <c r="M39" s="30">
        <f t="shared" si="7"/>
        <v>1</v>
      </c>
      <c r="N39" s="26" t="s">
        <v>184</v>
      </c>
      <c r="O39" s="27" t="s">
        <v>185</v>
      </c>
      <c r="P39" s="27" t="s">
        <v>157</v>
      </c>
      <c r="Q39" s="27" t="s">
        <v>197</v>
      </c>
      <c r="R39" s="27" t="s">
        <v>141</v>
      </c>
      <c r="S39" s="27" t="s">
        <v>454</v>
      </c>
      <c r="T39" s="26" t="s">
        <v>174</v>
      </c>
      <c r="U39" s="27" t="s">
        <v>144</v>
      </c>
      <c r="V39" s="20" t="s">
        <v>145</v>
      </c>
      <c r="W39" s="20" t="s">
        <v>446</v>
      </c>
      <c r="X39" s="20" t="s">
        <v>447</v>
      </c>
      <c r="Y39" s="21" t="s">
        <v>276</v>
      </c>
      <c r="Z39" s="33"/>
      <c r="AA39" s="23" t="str">
        <f t="shared" si="8"/>
        <v/>
      </c>
      <c r="AB39" s="24"/>
      <c r="AC39" s="33"/>
      <c r="AD39" s="23" t="str">
        <f t="shared" si="9"/>
        <v/>
      </c>
      <c r="AE39" s="24"/>
      <c r="AF39" s="33"/>
      <c r="AG39" s="23" t="str">
        <f t="shared" si="10"/>
        <v/>
      </c>
      <c r="AH39" s="24"/>
      <c r="AI39" s="33"/>
      <c r="AJ39" s="23" t="str">
        <f t="shared" si="11"/>
        <v/>
      </c>
      <c r="AK39" s="24"/>
      <c r="AL39" s="19" t="str">
        <f t="shared" si="12"/>
        <v/>
      </c>
      <c r="AM39" s="25" t="str">
        <f t="shared" si="13"/>
        <v>Sin reporte</v>
      </c>
    </row>
    <row r="40" spans="1:39" ht="62.1" customHeight="1" x14ac:dyDescent="0.25">
      <c r="A40" s="15" t="s">
        <v>455</v>
      </c>
      <c r="B40" s="16" t="s">
        <v>394</v>
      </c>
      <c r="C40" s="16" t="s">
        <v>439</v>
      </c>
      <c r="D40" s="16" t="s">
        <v>456</v>
      </c>
      <c r="E40" s="16" t="s">
        <v>441</v>
      </c>
      <c r="F40" s="16" t="s">
        <v>457</v>
      </c>
      <c r="G40" s="15" t="s">
        <v>153</v>
      </c>
      <c r="H40" s="17" t="s">
        <v>458</v>
      </c>
      <c r="I40" s="16" t="s">
        <v>271</v>
      </c>
      <c r="J40" s="34">
        <v>0</v>
      </c>
      <c r="K40" s="34">
        <v>2</v>
      </c>
      <c r="L40" s="15" t="s">
        <v>156</v>
      </c>
      <c r="M40" s="30">
        <f t="shared" si="7"/>
        <v>2</v>
      </c>
      <c r="N40" s="15" t="s">
        <v>207</v>
      </c>
      <c r="O40" s="16" t="s">
        <v>157</v>
      </c>
      <c r="P40" s="16" t="s">
        <v>272</v>
      </c>
      <c r="Q40" s="16" t="s">
        <v>459</v>
      </c>
      <c r="R40" s="16" t="s">
        <v>141</v>
      </c>
      <c r="S40" s="16" t="s">
        <v>460</v>
      </c>
      <c r="T40" s="15" t="s">
        <v>143</v>
      </c>
      <c r="U40" s="16" t="s">
        <v>144</v>
      </c>
      <c r="V40" s="20" t="s">
        <v>145</v>
      </c>
      <c r="W40" s="20" t="s">
        <v>446</v>
      </c>
      <c r="X40" s="20" t="s">
        <v>447</v>
      </c>
      <c r="Y40" s="21" t="s">
        <v>276</v>
      </c>
      <c r="Z40" s="33"/>
      <c r="AA40" s="23" t="str">
        <f t="shared" si="8"/>
        <v/>
      </c>
      <c r="AB40" s="24"/>
      <c r="AC40" s="33"/>
      <c r="AD40" s="23" t="str">
        <f t="shared" si="9"/>
        <v/>
      </c>
      <c r="AE40" s="24"/>
      <c r="AF40" s="33"/>
      <c r="AG40" s="23" t="str">
        <f t="shared" si="10"/>
        <v/>
      </c>
      <c r="AH40" s="24"/>
      <c r="AI40" s="33"/>
      <c r="AJ40" s="23" t="str">
        <f t="shared" si="11"/>
        <v/>
      </c>
      <c r="AK40" s="24"/>
      <c r="AL40" s="19" t="str">
        <f t="shared" si="12"/>
        <v/>
      </c>
      <c r="AM40" s="25" t="str">
        <f t="shared" si="13"/>
        <v>Sin reporte</v>
      </c>
    </row>
    <row r="41" spans="1:39" ht="62.1" customHeight="1" x14ac:dyDescent="0.25">
      <c r="A41" s="26" t="s">
        <v>461</v>
      </c>
      <c r="B41" s="27" t="s">
        <v>394</v>
      </c>
      <c r="C41" s="27" t="s">
        <v>462</v>
      </c>
      <c r="D41" s="27" t="s">
        <v>463</v>
      </c>
      <c r="E41" s="27" t="s">
        <v>464</v>
      </c>
      <c r="F41" s="27" t="s">
        <v>465</v>
      </c>
      <c r="G41" s="26" t="s">
        <v>153</v>
      </c>
      <c r="H41" s="28" t="s">
        <v>466</v>
      </c>
      <c r="I41" s="27" t="s">
        <v>453</v>
      </c>
      <c r="J41" s="29">
        <v>0</v>
      </c>
      <c r="K41" s="29">
        <v>1</v>
      </c>
      <c r="L41" s="26" t="s">
        <v>136</v>
      </c>
      <c r="M41" s="30">
        <f t="shared" si="7"/>
        <v>1</v>
      </c>
      <c r="N41" s="26" t="s">
        <v>184</v>
      </c>
      <c r="O41" s="27" t="s">
        <v>467</v>
      </c>
      <c r="P41" s="27" t="s">
        <v>185</v>
      </c>
      <c r="Q41" s="27" t="s">
        <v>187</v>
      </c>
      <c r="R41" s="27" t="s">
        <v>322</v>
      </c>
      <c r="S41" s="27" t="s">
        <v>468</v>
      </c>
      <c r="T41" s="26" t="s">
        <v>220</v>
      </c>
      <c r="U41" s="27" t="s">
        <v>144</v>
      </c>
      <c r="V41" s="20" t="s">
        <v>145</v>
      </c>
      <c r="W41" s="20" t="s">
        <v>146</v>
      </c>
      <c r="X41" s="20" t="s">
        <v>275</v>
      </c>
      <c r="Y41" s="21" t="s">
        <v>276</v>
      </c>
      <c r="Z41" s="33"/>
      <c r="AA41" s="23" t="str">
        <f t="shared" si="8"/>
        <v/>
      </c>
      <c r="AB41" s="24"/>
      <c r="AC41" s="33"/>
      <c r="AD41" s="23" t="str">
        <f t="shared" si="9"/>
        <v/>
      </c>
      <c r="AE41" s="24"/>
      <c r="AF41" s="33"/>
      <c r="AG41" s="23" t="str">
        <f t="shared" si="10"/>
        <v/>
      </c>
      <c r="AH41" s="24"/>
      <c r="AI41" s="33"/>
      <c r="AJ41" s="23" t="str">
        <f t="shared" si="11"/>
        <v/>
      </c>
      <c r="AK41" s="24"/>
      <c r="AL41" s="19" t="str">
        <f t="shared" si="12"/>
        <v/>
      </c>
      <c r="AM41" s="25" t="str">
        <f t="shared" si="13"/>
        <v>Sin reporte</v>
      </c>
    </row>
    <row r="42" spans="1:39" ht="62.1" customHeight="1" x14ac:dyDescent="0.25">
      <c r="A42" s="15" t="s">
        <v>469</v>
      </c>
      <c r="B42" s="16" t="s">
        <v>394</v>
      </c>
      <c r="C42" s="16" t="s">
        <v>462</v>
      </c>
      <c r="D42" s="16" t="s">
        <v>470</v>
      </c>
      <c r="E42" s="16" t="s">
        <v>471</v>
      </c>
      <c r="F42" s="16" t="s">
        <v>472</v>
      </c>
      <c r="G42" s="15" t="s">
        <v>153</v>
      </c>
      <c r="H42" s="17" t="s">
        <v>473</v>
      </c>
      <c r="I42" s="16" t="s">
        <v>414</v>
      </c>
      <c r="J42" s="34">
        <v>0</v>
      </c>
      <c r="K42" s="34">
        <v>3</v>
      </c>
      <c r="L42" s="15" t="s">
        <v>136</v>
      </c>
      <c r="M42" s="30">
        <f t="shared" si="7"/>
        <v>3</v>
      </c>
      <c r="N42" s="15" t="s">
        <v>184</v>
      </c>
      <c r="O42" s="16" t="s">
        <v>301</v>
      </c>
      <c r="P42" s="16" t="s">
        <v>185</v>
      </c>
      <c r="Q42" s="16" t="s">
        <v>187</v>
      </c>
      <c r="R42" s="16" t="s">
        <v>474</v>
      </c>
      <c r="S42" s="16" t="s">
        <v>475</v>
      </c>
      <c r="T42" s="15" t="s">
        <v>220</v>
      </c>
      <c r="U42" s="16" t="s">
        <v>144</v>
      </c>
      <c r="V42" s="20" t="s">
        <v>145</v>
      </c>
      <c r="W42" s="20" t="s">
        <v>304</v>
      </c>
      <c r="X42" s="20" t="s">
        <v>476</v>
      </c>
      <c r="Y42" s="21" t="s">
        <v>477</v>
      </c>
      <c r="Z42" s="33"/>
      <c r="AA42" s="23" t="str">
        <f t="shared" si="8"/>
        <v/>
      </c>
      <c r="AB42" s="24"/>
      <c r="AC42" s="33"/>
      <c r="AD42" s="23" t="str">
        <f t="shared" si="9"/>
        <v/>
      </c>
      <c r="AE42" s="24"/>
      <c r="AF42" s="33"/>
      <c r="AG42" s="23" t="str">
        <f t="shared" si="10"/>
        <v/>
      </c>
      <c r="AH42" s="24"/>
      <c r="AI42" s="33"/>
      <c r="AJ42" s="23" t="str">
        <f t="shared" si="11"/>
        <v/>
      </c>
      <c r="AK42" s="24"/>
      <c r="AL42" s="19" t="str">
        <f t="shared" si="12"/>
        <v/>
      </c>
      <c r="AM42" s="25" t="str">
        <f t="shared" si="13"/>
        <v>Sin reporte</v>
      </c>
    </row>
    <row r="43" spans="1:39" ht="62.1" customHeight="1" x14ac:dyDescent="0.25">
      <c r="A43" s="26" t="s">
        <v>478</v>
      </c>
      <c r="B43" s="27" t="s">
        <v>394</v>
      </c>
      <c r="C43" s="27" t="s">
        <v>462</v>
      </c>
      <c r="D43" s="27" t="s">
        <v>479</v>
      </c>
      <c r="E43" s="27" t="s">
        <v>480</v>
      </c>
      <c r="F43" s="27" t="s">
        <v>481</v>
      </c>
      <c r="G43" s="26" t="s">
        <v>133</v>
      </c>
      <c r="H43" s="28" t="s">
        <v>482</v>
      </c>
      <c r="I43" s="27" t="s">
        <v>249</v>
      </c>
      <c r="J43" s="35">
        <v>1</v>
      </c>
      <c r="K43" s="35">
        <v>1</v>
      </c>
      <c r="L43" s="26" t="s">
        <v>136</v>
      </c>
      <c r="M43" s="19">
        <f t="shared" si="7"/>
        <v>1</v>
      </c>
      <c r="N43" s="26" t="s">
        <v>236</v>
      </c>
      <c r="O43" s="27" t="s">
        <v>467</v>
      </c>
      <c r="P43" s="27" t="s">
        <v>185</v>
      </c>
      <c r="Q43" s="27" t="s">
        <v>483</v>
      </c>
      <c r="R43" s="27" t="s">
        <v>141</v>
      </c>
      <c r="S43" s="27" t="s">
        <v>484</v>
      </c>
      <c r="T43" s="26" t="s">
        <v>220</v>
      </c>
      <c r="U43" s="27" t="s">
        <v>144</v>
      </c>
      <c r="V43" s="20" t="s">
        <v>145</v>
      </c>
      <c r="W43" s="20" t="s">
        <v>146</v>
      </c>
      <c r="X43" s="20" t="s">
        <v>275</v>
      </c>
      <c r="Y43" s="21" t="s">
        <v>276</v>
      </c>
      <c r="Z43" s="22"/>
      <c r="AA43" s="23" t="str">
        <f t="shared" si="8"/>
        <v/>
      </c>
      <c r="AB43" s="24"/>
      <c r="AC43" s="22"/>
      <c r="AD43" s="23" t="str">
        <f t="shared" si="9"/>
        <v/>
      </c>
      <c r="AE43" s="24"/>
      <c r="AF43" s="22"/>
      <c r="AG43" s="23" t="str">
        <f t="shared" si="10"/>
        <v/>
      </c>
      <c r="AH43" s="24"/>
      <c r="AI43" s="22"/>
      <c r="AJ43" s="23" t="str">
        <f t="shared" si="11"/>
        <v/>
      </c>
      <c r="AK43" s="24"/>
      <c r="AL43" s="19" t="str">
        <f t="shared" si="12"/>
        <v/>
      </c>
      <c r="AM43" s="25" t="str">
        <f t="shared" si="13"/>
        <v>Sin reporte</v>
      </c>
    </row>
    <row r="44" spans="1:39" ht="62.1" customHeight="1" x14ac:dyDescent="0.25">
      <c r="A44" s="15" t="s">
        <v>485</v>
      </c>
      <c r="B44" s="16" t="s">
        <v>394</v>
      </c>
      <c r="C44" s="16" t="s">
        <v>462</v>
      </c>
      <c r="D44" s="16" t="s">
        <v>486</v>
      </c>
      <c r="E44" s="16" t="s">
        <v>487</v>
      </c>
      <c r="F44" s="16" t="s">
        <v>488</v>
      </c>
      <c r="G44" s="15" t="s">
        <v>153</v>
      </c>
      <c r="H44" s="17" t="s">
        <v>489</v>
      </c>
      <c r="I44" s="16" t="s">
        <v>271</v>
      </c>
      <c r="J44" s="34">
        <v>0</v>
      </c>
      <c r="K44" s="34">
        <v>3</v>
      </c>
      <c r="L44" s="15" t="s">
        <v>156</v>
      </c>
      <c r="M44" s="30">
        <f t="shared" si="7"/>
        <v>3</v>
      </c>
      <c r="N44" s="15" t="s">
        <v>293</v>
      </c>
      <c r="O44" s="16" t="s">
        <v>467</v>
      </c>
      <c r="P44" s="16" t="s">
        <v>185</v>
      </c>
      <c r="Q44" s="16" t="s">
        <v>490</v>
      </c>
      <c r="R44" s="16" t="s">
        <v>141</v>
      </c>
      <c r="S44" s="16" t="s">
        <v>491</v>
      </c>
      <c r="T44" s="15" t="s">
        <v>174</v>
      </c>
      <c r="U44" s="16" t="s">
        <v>144</v>
      </c>
      <c r="V44" s="20" t="s">
        <v>145</v>
      </c>
      <c r="W44" s="20" t="s">
        <v>146</v>
      </c>
      <c r="X44" s="20" t="s">
        <v>275</v>
      </c>
      <c r="Y44" s="21" t="s">
        <v>276</v>
      </c>
      <c r="Z44" s="33"/>
      <c r="AA44" s="23" t="str">
        <f t="shared" si="8"/>
        <v/>
      </c>
      <c r="AB44" s="24"/>
      <c r="AC44" s="33"/>
      <c r="AD44" s="23" t="str">
        <f t="shared" si="9"/>
        <v/>
      </c>
      <c r="AE44" s="24"/>
      <c r="AF44" s="33"/>
      <c r="AG44" s="23" t="str">
        <f t="shared" si="10"/>
        <v/>
      </c>
      <c r="AH44" s="24"/>
      <c r="AI44" s="33"/>
      <c r="AJ44" s="23" t="str">
        <f t="shared" si="11"/>
        <v/>
      </c>
      <c r="AK44" s="24"/>
      <c r="AL44" s="19" t="str">
        <f t="shared" si="12"/>
        <v/>
      </c>
      <c r="AM44" s="25" t="str">
        <f t="shared" si="13"/>
        <v>Sin reporte</v>
      </c>
    </row>
    <row r="45" spans="1:39" ht="62.1" customHeight="1" x14ac:dyDescent="0.25">
      <c r="A45" s="26" t="s">
        <v>492</v>
      </c>
      <c r="B45" s="27" t="s">
        <v>394</v>
      </c>
      <c r="C45" s="27" t="s">
        <v>462</v>
      </c>
      <c r="D45" s="27" t="s">
        <v>493</v>
      </c>
      <c r="E45" s="27" t="s">
        <v>494</v>
      </c>
      <c r="F45" s="27" t="s">
        <v>495</v>
      </c>
      <c r="G45" s="26" t="s">
        <v>133</v>
      </c>
      <c r="H45" s="28" t="s">
        <v>496</v>
      </c>
      <c r="I45" s="27" t="s">
        <v>249</v>
      </c>
      <c r="J45" s="35">
        <v>0</v>
      </c>
      <c r="K45" s="35">
        <v>1</v>
      </c>
      <c r="L45" s="26" t="s">
        <v>136</v>
      </c>
      <c r="M45" s="19">
        <f t="shared" si="7"/>
        <v>1</v>
      </c>
      <c r="N45" s="26" t="s">
        <v>293</v>
      </c>
      <c r="O45" s="27" t="s">
        <v>157</v>
      </c>
      <c r="P45" s="27" t="s">
        <v>185</v>
      </c>
      <c r="Q45" s="27" t="s">
        <v>293</v>
      </c>
      <c r="R45" s="27" t="s">
        <v>141</v>
      </c>
      <c r="S45" s="27" t="s">
        <v>497</v>
      </c>
      <c r="T45" s="26" t="s">
        <v>143</v>
      </c>
      <c r="U45" s="27" t="s">
        <v>144</v>
      </c>
      <c r="V45" s="31" t="s">
        <v>160</v>
      </c>
      <c r="W45" s="31" t="s">
        <v>161</v>
      </c>
      <c r="X45" s="31" t="s">
        <v>162</v>
      </c>
      <c r="Y45" s="32" t="s">
        <v>144</v>
      </c>
      <c r="Z45" s="22"/>
      <c r="AA45" s="23" t="str">
        <f t="shared" si="8"/>
        <v/>
      </c>
      <c r="AB45" s="24"/>
      <c r="AC45" s="22"/>
      <c r="AD45" s="23" t="str">
        <f t="shared" si="9"/>
        <v/>
      </c>
      <c r="AE45" s="24"/>
      <c r="AF45" s="22"/>
      <c r="AG45" s="23" t="str">
        <f t="shared" si="10"/>
        <v/>
      </c>
      <c r="AH45" s="24"/>
      <c r="AI45" s="22"/>
      <c r="AJ45" s="23" t="str">
        <f t="shared" si="11"/>
        <v/>
      </c>
      <c r="AK45" s="24"/>
      <c r="AL45" s="19" t="str">
        <f t="shared" si="12"/>
        <v/>
      </c>
      <c r="AM45" s="25" t="str">
        <f t="shared" si="13"/>
        <v>Sin reporte</v>
      </c>
    </row>
    <row r="46" spans="1:39" ht="62.1" customHeight="1" x14ac:dyDescent="0.25">
      <c r="A46" s="15" t="s">
        <v>498</v>
      </c>
      <c r="B46" s="16" t="s">
        <v>394</v>
      </c>
      <c r="C46" s="16" t="s">
        <v>499</v>
      </c>
      <c r="D46" s="16" t="s">
        <v>500</v>
      </c>
      <c r="E46" s="16" t="s">
        <v>501</v>
      </c>
      <c r="F46" s="16" t="s">
        <v>502</v>
      </c>
      <c r="G46" s="15" t="s">
        <v>153</v>
      </c>
      <c r="H46" s="17" t="s">
        <v>503</v>
      </c>
      <c r="I46" s="16" t="s">
        <v>453</v>
      </c>
      <c r="J46" s="34">
        <v>0</v>
      </c>
      <c r="K46" s="34">
        <v>1</v>
      </c>
      <c r="L46" s="15" t="s">
        <v>136</v>
      </c>
      <c r="M46" s="30">
        <f t="shared" si="7"/>
        <v>1</v>
      </c>
      <c r="N46" s="15" t="s">
        <v>184</v>
      </c>
      <c r="O46" s="16" t="s">
        <v>185</v>
      </c>
      <c r="P46" s="16" t="s">
        <v>186</v>
      </c>
      <c r="Q46" s="16" t="s">
        <v>187</v>
      </c>
      <c r="R46" s="16" t="s">
        <v>141</v>
      </c>
      <c r="S46" s="16" t="s">
        <v>504</v>
      </c>
      <c r="T46" s="15" t="s">
        <v>220</v>
      </c>
      <c r="U46" s="16" t="s">
        <v>505</v>
      </c>
      <c r="V46" s="20" t="s">
        <v>145</v>
      </c>
      <c r="W46" s="20" t="s">
        <v>146</v>
      </c>
      <c r="X46" s="20" t="s">
        <v>189</v>
      </c>
      <c r="Y46" s="21" t="s">
        <v>190</v>
      </c>
      <c r="Z46" s="33"/>
      <c r="AA46" s="23" t="str">
        <f t="shared" si="8"/>
        <v/>
      </c>
      <c r="AB46" s="24"/>
      <c r="AC46" s="33"/>
      <c r="AD46" s="23" t="str">
        <f t="shared" si="9"/>
        <v/>
      </c>
      <c r="AE46" s="24"/>
      <c r="AF46" s="33"/>
      <c r="AG46" s="23" t="str">
        <f t="shared" si="10"/>
        <v/>
      </c>
      <c r="AH46" s="24"/>
      <c r="AI46" s="33"/>
      <c r="AJ46" s="23" t="str">
        <f t="shared" si="11"/>
        <v/>
      </c>
      <c r="AK46" s="24"/>
      <c r="AL46" s="19" t="str">
        <f t="shared" si="12"/>
        <v/>
      </c>
      <c r="AM46" s="25" t="str">
        <f t="shared" si="13"/>
        <v>Sin reporte</v>
      </c>
    </row>
    <row r="47" spans="1:39" ht="62.1" customHeight="1" x14ac:dyDescent="0.25">
      <c r="A47" s="26" t="s">
        <v>506</v>
      </c>
      <c r="B47" s="27" t="s">
        <v>394</v>
      </c>
      <c r="C47" s="27" t="s">
        <v>499</v>
      </c>
      <c r="D47" s="27" t="s">
        <v>507</v>
      </c>
      <c r="E47" s="27" t="s">
        <v>508</v>
      </c>
      <c r="F47" s="27" t="s">
        <v>509</v>
      </c>
      <c r="G47" s="26" t="s">
        <v>133</v>
      </c>
      <c r="H47" s="28" t="s">
        <v>510</v>
      </c>
      <c r="I47" s="27" t="s">
        <v>135</v>
      </c>
      <c r="J47" s="35">
        <v>1</v>
      </c>
      <c r="K47" s="35">
        <v>1</v>
      </c>
      <c r="L47" s="26" t="s">
        <v>136</v>
      </c>
      <c r="M47" s="19">
        <f t="shared" si="7"/>
        <v>1</v>
      </c>
      <c r="N47" s="26" t="s">
        <v>236</v>
      </c>
      <c r="O47" s="27" t="s">
        <v>185</v>
      </c>
      <c r="P47" s="27" t="s">
        <v>208</v>
      </c>
      <c r="Q47" s="27" t="s">
        <v>511</v>
      </c>
      <c r="R47" s="27" t="s">
        <v>141</v>
      </c>
      <c r="S47" s="27" t="s">
        <v>512</v>
      </c>
      <c r="T47" s="26" t="s">
        <v>220</v>
      </c>
      <c r="U47" s="27" t="s">
        <v>144</v>
      </c>
      <c r="V47" s="20" t="s">
        <v>145</v>
      </c>
      <c r="W47" s="20" t="s">
        <v>146</v>
      </c>
      <c r="X47" s="20" t="s">
        <v>189</v>
      </c>
      <c r="Y47" s="21" t="s">
        <v>190</v>
      </c>
      <c r="Z47" s="22"/>
      <c r="AA47" s="23" t="str">
        <f t="shared" si="8"/>
        <v/>
      </c>
      <c r="AB47" s="24"/>
      <c r="AC47" s="22"/>
      <c r="AD47" s="23" t="str">
        <f t="shared" si="9"/>
        <v/>
      </c>
      <c r="AE47" s="24"/>
      <c r="AF47" s="22"/>
      <c r="AG47" s="23" t="str">
        <f t="shared" si="10"/>
        <v/>
      </c>
      <c r="AH47" s="24"/>
      <c r="AI47" s="22"/>
      <c r="AJ47" s="23" t="str">
        <f t="shared" si="11"/>
        <v/>
      </c>
      <c r="AK47" s="24"/>
      <c r="AL47" s="19" t="str">
        <f t="shared" si="12"/>
        <v/>
      </c>
      <c r="AM47" s="25" t="str">
        <f t="shared" si="13"/>
        <v>Sin reporte</v>
      </c>
    </row>
    <row r="48" spans="1:39" ht="62.1" customHeight="1" x14ac:dyDescent="0.25">
      <c r="A48" s="15" t="s">
        <v>513</v>
      </c>
      <c r="B48" s="16" t="s">
        <v>394</v>
      </c>
      <c r="C48" s="16" t="s">
        <v>499</v>
      </c>
      <c r="D48" s="16" t="s">
        <v>514</v>
      </c>
      <c r="E48" s="16" t="s">
        <v>508</v>
      </c>
      <c r="F48" s="16" t="s">
        <v>515</v>
      </c>
      <c r="G48" s="15" t="s">
        <v>133</v>
      </c>
      <c r="H48" s="17" t="s">
        <v>516</v>
      </c>
      <c r="I48" s="16" t="s">
        <v>135</v>
      </c>
      <c r="J48" s="18">
        <v>0</v>
      </c>
      <c r="K48" s="18">
        <v>1</v>
      </c>
      <c r="L48" s="15" t="s">
        <v>136</v>
      </c>
      <c r="M48" s="19">
        <f t="shared" si="7"/>
        <v>1</v>
      </c>
      <c r="N48" s="15" t="s">
        <v>236</v>
      </c>
      <c r="O48" s="16" t="s">
        <v>208</v>
      </c>
      <c r="P48" s="16" t="s">
        <v>185</v>
      </c>
      <c r="Q48" s="16" t="s">
        <v>517</v>
      </c>
      <c r="R48" s="16" t="s">
        <v>141</v>
      </c>
      <c r="S48" s="16" t="s">
        <v>518</v>
      </c>
      <c r="T48" s="15" t="s">
        <v>174</v>
      </c>
      <c r="U48" s="16" t="s">
        <v>144</v>
      </c>
      <c r="V48" s="20" t="s">
        <v>145</v>
      </c>
      <c r="W48" s="20" t="s">
        <v>146</v>
      </c>
      <c r="X48" s="20" t="s">
        <v>189</v>
      </c>
      <c r="Y48" s="21" t="s">
        <v>190</v>
      </c>
      <c r="Z48" s="22"/>
      <c r="AA48" s="23" t="str">
        <f t="shared" si="8"/>
        <v/>
      </c>
      <c r="AB48" s="24"/>
      <c r="AC48" s="22"/>
      <c r="AD48" s="23" t="str">
        <f t="shared" si="9"/>
        <v/>
      </c>
      <c r="AE48" s="24"/>
      <c r="AF48" s="22"/>
      <c r="AG48" s="23" t="str">
        <f t="shared" si="10"/>
        <v/>
      </c>
      <c r="AH48" s="24"/>
      <c r="AI48" s="22"/>
      <c r="AJ48" s="23" t="str">
        <f t="shared" si="11"/>
        <v/>
      </c>
      <c r="AK48" s="24"/>
      <c r="AL48" s="19" t="str">
        <f t="shared" si="12"/>
        <v/>
      </c>
      <c r="AM48" s="25" t="str">
        <f t="shared" si="13"/>
        <v>Sin reporte</v>
      </c>
    </row>
    <row r="49" spans="1:39" ht="62.1" customHeight="1" x14ac:dyDescent="0.25">
      <c r="A49" s="26" t="s">
        <v>519</v>
      </c>
      <c r="B49" s="27" t="s">
        <v>394</v>
      </c>
      <c r="C49" s="27" t="s">
        <v>499</v>
      </c>
      <c r="D49" s="27" t="s">
        <v>520</v>
      </c>
      <c r="E49" s="27" t="s">
        <v>508</v>
      </c>
      <c r="F49" s="27" t="s">
        <v>521</v>
      </c>
      <c r="G49" s="26" t="s">
        <v>133</v>
      </c>
      <c r="H49" s="28" t="s">
        <v>522</v>
      </c>
      <c r="I49" s="27" t="s">
        <v>135</v>
      </c>
      <c r="J49" s="35">
        <v>1</v>
      </c>
      <c r="K49" s="35">
        <v>1</v>
      </c>
      <c r="L49" s="26" t="s">
        <v>136</v>
      </c>
      <c r="M49" s="19">
        <f t="shared" si="7"/>
        <v>1</v>
      </c>
      <c r="N49" s="26" t="s">
        <v>236</v>
      </c>
      <c r="O49" s="27" t="s">
        <v>138</v>
      </c>
      <c r="P49" s="27" t="s">
        <v>185</v>
      </c>
      <c r="Q49" s="27" t="s">
        <v>523</v>
      </c>
      <c r="R49" s="27" t="s">
        <v>141</v>
      </c>
      <c r="S49" s="27" t="s">
        <v>524</v>
      </c>
      <c r="T49" s="26" t="s">
        <v>174</v>
      </c>
      <c r="U49" s="27" t="s">
        <v>144</v>
      </c>
      <c r="V49" s="20" t="s">
        <v>145</v>
      </c>
      <c r="W49" s="20" t="s">
        <v>146</v>
      </c>
      <c r="X49" s="20" t="s">
        <v>199</v>
      </c>
      <c r="Y49" s="21" t="s">
        <v>200</v>
      </c>
      <c r="Z49" s="22"/>
      <c r="AA49" s="23" t="str">
        <f t="shared" si="8"/>
        <v/>
      </c>
      <c r="AB49" s="24"/>
      <c r="AC49" s="22"/>
      <c r="AD49" s="23" t="str">
        <f t="shared" si="9"/>
        <v/>
      </c>
      <c r="AE49" s="24"/>
      <c r="AF49" s="22"/>
      <c r="AG49" s="23" t="str">
        <f t="shared" si="10"/>
        <v/>
      </c>
      <c r="AH49" s="24"/>
      <c r="AI49" s="22"/>
      <c r="AJ49" s="23" t="str">
        <f t="shared" si="11"/>
        <v/>
      </c>
      <c r="AK49" s="24"/>
      <c r="AL49" s="19" t="str">
        <f t="shared" si="12"/>
        <v/>
      </c>
      <c r="AM49" s="25" t="str">
        <f t="shared" si="13"/>
        <v>Sin reporte</v>
      </c>
    </row>
    <row r="50" spans="1:39" ht="62.1" customHeight="1" x14ac:dyDescent="0.25">
      <c r="A50" s="15" t="s">
        <v>525</v>
      </c>
      <c r="B50" s="16" t="s">
        <v>394</v>
      </c>
      <c r="C50" s="16" t="s">
        <v>526</v>
      </c>
      <c r="D50" s="16" t="s">
        <v>527</v>
      </c>
      <c r="E50" s="16" t="s">
        <v>528</v>
      </c>
      <c r="F50" s="16" t="s">
        <v>529</v>
      </c>
      <c r="G50" s="15" t="s">
        <v>153</v>
      </c>
      <c r="H50" s="17" t="s">
        <v>530</v>
      </c>
      <c r="I50" s="16" t="s">
        <v>453</v>
      </c>
      <c r="J50" s="34">
        <v>0</v>
      </c>
      <c r="K50" s="34">
        <v>1</v>
      </c>
      <c r="L50" s="15" t="s">
        <v>136</v>
      </c>
      <c r="M50" s="30">
        <f t="shared" si="7"/>
        <v>1</v>
      </c>
      <c r="N50" s="15" t="s">
        <v>184</v>
      </c>
      <c r="O50" s="16" t="s">
        <v>157</v>
      </c>
      <c r="P50" s="16" t="s">
        <v>217</v>
      </c>
      <c r="Q50" s="16" t="s">
        <v>187</v>
      </c>
      <c r="R50" s="16" t="s">
        <v>141</v>
      </c>
      <c r="S50" s="16" t="s">
        <v>531</v>
      </c>
      <c r="T50" s="15" t="s">
        <v>220</v>
      </c>
      <c r="U50" s="16" t="s">
        <v>144</v>
      </c>
      <c r="V50" s="20" t="s">
        <v>175</v>
      </c>
      <c r="W50" s="20" t="s">
        <v>532</v>
      </c>
      <c r="X50" s="20" t="s">
        <v>533</v>
      </c>
      <c r="Y50" s="21" t="s">
        <v>144</v>
      </c>
      <c r="Z50" s="33"/>
      <c r="AA50" s="23" t="str">
        <f t="shared" si="8"/>
        <v/>
      </c>
      <c r="AB50" s="24"/>
      <c r="AC50" s="33"/>
      <c r="AD50" s="23" t="str">
        <f t="shared" si="9"/>
        <v/>
      </c>
      <c r="AE50" s="24"/>
      <c r="AF50" s="33"/>
      <c r="AG50" s="23" t="str">
        <f t="shared" si="10"/>
        <v/>
      </c>
      <c r="AH50" s="24"/>
      <c r="AI50" s="33"/>
      <c r="AJ50" s="23" t="str">
        <f t="shared" si="11"/>
        <v/>
      </c>
      <c r="AK50" s="24"/>
      <c r="AL50" s="19" t="str">
        <f t="shared" si="12"/>
        <v/>
      </c>
      <c r="AM50" s="25" t="str">
        <f t="shared" si="13"/>
        <v>Sin reporte</v>
      </c>
    </row>
    <row r="51" spans="1:39" ht="62.1" customHeight="1" x14ac:dyDescent="0.25">
      <c r="A51" s="26" t="s">
        <v>534</v>
      </c>
      <c r="B51" s="27" t="s">
        <v>394</v>
      </c>
      <c r="C51" s="27" t="s">
        <v>526</v>
      </c>
      <c r="D51" s="27" t="s">
        <v>535</v>
      </c>
      <c r="E51" s="27" t="s">
        <v>536</v>
      </c>
      <c r="F51" s="27" t="s">
        <v>537</v>
      </c>
      <c r="G51" s="26" t="s">
        <v>133</v>
      </c>
      <c r="H51" s="28" t="s">
        <v>538</v>
      </c>
      <c r="I51" s="27" t="s">
        <v>135</v>
      </c>
      <c r="J51" s="35">
        <v>1</v>
      </c>
      <c r="K51" s="35">
        <v>1</v>
      </c>
      <c r="L51" s="26" t="s">
        <v>136</v>
      </c>
      <c r="M51" s="19">
        <f t="shared" si="7"/>
        <v>1</v>
      </c>
      <c r="N51" s="26" t="s">
        <v>236</v>
      </c>
      <c r="O51" s="27" t="s">
        <v>157</v>
      </c>
      <c r="P51" s="27" t="s">
        <v>539</v>
      </c>
      <c r="Q51" s="27" t="s">
        <v>540</v>
      </c>
      <c r="R51" s="27" t="s">
        <v>141</v>
      </c>
      <c r="S51" s="27" t="s">
        <v>541</v>
      </c>
      <c r="T51" s="26" t="s">
        <v>220</v>
      </c>
      <c r="U51" s="27" t="s">
        <v>144</v>
      </c>
      <c r="V51" s="20" t="s">
        <v>175</v>
      </c>
      <c r="W51" s="20" t="s">
        <v>532</v>
      </c>
      <c r="X51" s="20" t="s">
        <v>533</v>
      </c>
      <c r="Y51" s="21" t="s">
        <v>144</v>
      </c>
      <c r="Z51" s="22"/>
      <c r="AA51" s="23" t="str">
        <f t="shared" si="8"/>
        <v/>
      </c>
      <c r="AB51" s="24"/>
      <c r="AC51" s="22"/>
      <c r="AD51" s="23" t="str">
        <f t="shared" si="9"/>
        <v/>
      </c>
      <c r="AE51" s="24"/>
      <c r="AF51" s="22"/>
      <c r="AG51" s="23" t="str">
        <f t="shared" si="10"/>
        <v/>
      </c>
      <c r="AH51" s="24"/>
      <c r="AI51" s="22"/>
      <c r="AJ51" s="23" t="str">
        <f t="shared" si="11"/>
        <v/>
      </c>
      <c r="AK51" s="24"/>
      <c r="AL51" s="19" t="str">
        <f t="shared" si="12"/>
        <v/>
      </c>
      <c r="AM51" s="25" t="str">
        <f t="shared" si="13"/>
        <v>Sin reporte</v>
      </c>
    </row>
    <row r="52" spans="1:39" ht="62.1" customHeight="1" x14ac:dyDescent="0.25">
      <c r="A52" s="15" t="s">
        <v>542</v>
      </c>
      <c r="B52" s="16" t="s">
        <v>394</v>
      </c>
      <c r="C52" s="16" t="s">
        <v>526</v>
      </c>
      <c r="D52" s="16" t="s">
        <v>543</v>
      </c>
      <c r="E52" s="16" t="s">
        <v>544</v>
      </c>
      <c r="F52" s="16" t="s">
        <v>545</v>
      </c>
      <c r="G52" s="15" t="s">
        <v>153</v>
      </c>
      <c r="H52" s="17" t="s">
        <v>546</v>
      </c>
      <c r="I52" s="16" t="s">
        <v>547</v>
      </c>
      <c r="J52" s="34">
        <v>1</v>
      </c>
      <c r="K52" s="34">
        <v>1</v>
      </c>
      <c r="L52" s="15" t="s">
        <v>156</v>
      </c>
      <c r="M52" s="30">
        <f t="shared" si="7"/>
        <v>2</v>
      </c>
      <c r="N52" s="15" t="s">
        <v>137</v>
      </c>
      <c r="O52" s="16" t="s">
        <v>157</v>
      </c>
      <c r="P52" s="16" t="s">
        <v>227</v>
      </c>
      <c r="Q52" s="16" t="s">
        <v>548</v>
      </c>
      <c r="R52" s="16" t="s">
        <v>141</v>
      </c>
      <c r="S52" s="16" t="s">
        <v>549</v>
      </c>
      <c r="T52" s="15" t="s">
        <v>174</v>
      </c>
      <c r="U52" s="16" t="s">
        <v>144</v>
      </c>
      <c r="V52" s="20" t="s">
        <v>175</v>
      </c>
      <c r="W52" s="20" t="s">
        <v>532</v>
      </c>
      <c r="X52" s="20" t="s">
        <v>533</v>
      </c>
      <c r="Y52" s="21" t="s">
        <v>144</v>
      </c>
      <c r="Z52" s="33"/>
      <c r="AA52" s="23" t="str">
        <f t="shared" si="8"/>
        <v/>
      </c>
      <c r="AB52" s="24"/>
      <c r="AC52" s="33"/>
      <c r="AD52" s="23" t="str">
        <f t="shared" si="9"/>
        <v/>
      </c>
      <c r="AE52" s="24"/>
      <c r="AF52" s="33"/>
      <c r="AG52" s="23" t="str">
        <f t="shared" si="10"/>
        <v/>
      </c>
      <c r="AH52" s="24"/>
      <c r="AI52" s="33"/>
      <c r="AJ52" s="23" t="str">
        <f t="shared" si="11"/>
        <v/>
      </c>
      <c r="AK52" s="24"/>
      <c r="AL52" s="19" t="str">
        <f t="shared" si="12"/>
        <v/>
      </c>
      <c r="AM52" s="25" t="str">
        <f t="shared" si="13"/>
        <v>Sin reporte</v>
      </c>
    </row>
    <row r="53" spans="1:39" ht="62.1" customHeight="1" x14ac:dyDescent="0.25">
      <c r="A53" s="26" t="s">
        <v>550</v>
      </c>
      <c r="B53" s="27" t="s">
        <v>394</v>
      </c>
      <c r="C53" s="27" t="s">
        <v>526</v>
      </c>
      <c r="D53" s="27" t="s">
        <v>551</v>
      </c>
      <c r="E53" s="27" t="s">
        <v>552</v>
      </c>
      <c r="F53" s="27" t="s">
        <v>553</v>
      </c>
      <c r="G53" s="26" t="s">
        <v>133</v>
      </c>
      <c r="H53" s="28" t="s">
        <v>554</v>
      </c>
      <c r="I53" s="27" t="s">
        <v>135</v>
      </c>
      <c r="J53" s="35">
        <v>0</v>
      </c>
      <c r="K53" s="35">
        <v>1</v>
      </c>
      <c r="L53" s="26" t="s">
        <v>136</v>
      </c>
      <c r="M53" s="19">
        <f t="shared" si="7"/>
        <v>1</v>
      </c>
      <c r="N53" s="26" t="s">
        <v>236</v>
      </c>
      <c r="O53" s="27" t="s">
        <v>539</v>
      </c>
      <c r="P53" s="27" t="s">
        <v>157</v>
      </c>
      <c r="Q53" s="27" t="s">
        <v>483</v>
      </c>
      <c r="R53" s="27" t="s">
        <v>141</v>
      </c>
      <c r="S53" s="27" t="s">
        <v>555</v>
      </c>
      <c r="T53" s="26" t="s">
        <v>220</v>
      </c>
      <c r="U53" s="27" t="s">
        <v>144</v>
      </c>
      <c r="V53" s="20" t="s">
        <v>175</v>
      </c>
      <c r="W53" s="20" t="s">
        <v>532</v>
      </c>
      <c r="X53" s="20" t="s">
        <v>533</v>
      </c>
      <c r="Y53" s="21" t="s">
        <v>144</v>
      </c>
      <c r="Z53" s="22"/>
      <c r="AA53" s="23" t="str">
        <f t="shared" si="8"/>
        <v/>
      </c>
      <c r="AB53" s="24"/>
      <c r="AC53" s="22"/>
      <c r="AD53" s="23" t="str">
        <f t="shared" si="9"/>
        <v/>
      </c>
      <c r="AE53" s="24"/>
      <c r="AF53" s="22"/>
      <c r="AG53" s="23" t="str">
        <f t="shared" si="10"/>
        <v/>
      </c>
      <c r="AH53" s="24"/>
      <c r="AI53" s="22"/>
      <c r="AJ53" s="23" t="str">
        <f t="shared" si="11"/>
        <v/>
      </c>
      <c r="AK53" s="24"/>
      <c r="AL53" s="19" t="str">
        <f t="shared" si="12"/>
        <v/>
      </c>
      <c r="AM53" s="25" t="str">
        <f t="shared" si="13"/>
        <v>Sin reporte</v>
      </c>
    </row>
    <row r="54" spans="1:39" ht="62.1" customHeight="1" x14ac:dyDescent="0.25">
      <c r="A54" s="15" t="s">
        <v>556</v>
      </c>
      <c r="B54" s="16" t="s">
        <v>394</v>
      </c>
      <c r="C54" s="16" t="s">
        <v>526</v>
      </c>
      <c r="D54" s="16" t="s">
        <v>557</v>
      </c>
      <c r="E54" s="16" t="s">
        <v>558</v>
      </c>
      <c r="F54" s="16" t="s">
        <v>559</v>
      </c>
      <c r="G54" s="15" t="s">
        <v>153</v>
      </c>
      <c r="H54" s="17" t="s">
        <v>560</v>
      </c>
      <c r="I54" s="16" t="s">
        <v>561</v>
      </c>
      <c r="J54" s="34">
        <v>1</v>
      </c>
      <c r="K54" s="34">
        <v>3</v>
      </c>
      <c r="L54" s="15" t="s">
        <v>156</v>
      </c>
      <c r="M54" s="30">
        <f t="shared" si="7"/>
        <v>4</v>
      </c>
      <c r="N54" s="15" t="s">
        <v>293</v>
      </c>
      <c r="O54" s="16" t="s">
        <v>157</v>
      </c>
      <c r="P54" s="16" t="s">
        <v>301</v>
      </c>
      <c r="Q54" s="16" t="s">
        <v>293</v>
      </c>
      <c r="R54" s="16" t="s">
        <v>141</v>
      </c>
      <c r="S54" s="16" t="s">
        <v>562</v>
      </c>
      <c r="T54" s="15" t="s">
        <v>220</v>
      </c>
      <c r="U54" s="16" t="s">
        <v>144</v>
      </c>
      <c r="V54" s="20" t="s">
        <v>175</v>
      </c>
      <c r="W54" s="20" t="s">
        <v>532</v>
      </c>
      <c r="X54" s="20" t="s">
        <v>533</v>
      </c>
      <c r="Y54" s="21" t="s">
        <v>144</v>
      </c>
      <c r="Z54" s="33"/>
      <c r="AA54" s="23" t="str">
        <f t="shared" si="8"/>
        <v/>
      </c>
      <c r="AB54" s="24"/>
      <c r="AC54" s="33"/>
      <c r="AD54" s="23" t="str">
        <f t="shared" si="9"/>
        <v/>
      </c>
      <c r="AE54" s="24"/>
      <c r="AF54" s="33"/>
      <c r="AG54" s="23" t="str">
        <f t="shared" si="10"/>
        <v/>
      </c>
      <c r="AH54" s="24"/>
      <c r="AI54" s="33"/>
      <c r="AJ54" s="23" t="str">
        <f t="shared" si="11"/>
        <v/>
      </c>
      <c r="AK54" s="24"/>
      <c r="AL54" s="19" t="str">
        <f t="shared" si="12"/>
        <v/>
      </c>
      <c r="AM54" s="25" t="str">
        <f t="shared" si="13"/>
        <v>Sin reporte</v>
      </c>
    </row>
    <row r="55" spans="1:39" ht="62.1" customHeight="1" x14ac:dyDescent="0.25">
      <c r="A55" s="26" t="s">
        <v>563</v>
      </c>
      <c r="B55" s="27" t="s">
        <v>394</v>
      </c>
      <c r="C55" s="27" t="s">
        <v>564</v>
      </c>
      <c r="D55" s="27" t="s">
        <v>565</v>
      </c>
      <c r="E55" s="27" t="s">
        <v>566</v>
      </c>
      <c r="F55" s="27" t="s">
        <v>567</v>
      </c>
      <c r="G55" s="26" t="s">
        <v>153</v>
      </c>
      <c r="H55" s="28" t="s">
        <v>568</v>
      </c>
      <c r="I55" s="27" t="s">
        <v>271</v>
      </c>
      <c r="J55" s="29">
        <v>2</v>
      </c>
      <c r="K55" s="29">
        <v>6</v>
      </c>
      <c r="L55" s="26" t="s">
        <v>156</v>
      </c>
      <c r="M55" s="30">
        <f t="shared" si="7"/>
        <v>8</v>
      </c>
      <c r="N55" s="26" t="s">
        <v>569</v>
      </c>
      <c r="O55" s="27" t="s">
        <v>157</v>
      </c>
      <c r="P55" s="27" t="s">
        <v>171</v>
      </c>
      <c r="Q55" s="27" t="s">
        <v>569</v>
      </c>
      <c r="R55" s="27" t="s">
        <v>141</v>
      </c>
      <c r="S55" s="27" t="s">
        <v>570</v>
      </c>
      <c r="T55" s="26" t="s">
        <v>143</v>
      </c>
      <c r="U55" s="27" t="s">
        <v>144</v>
      </c>
      <c r="V55" s="31" t="s">
        <v>160</v>
      </c>
      <c r="W55" s="31" t="s">
        <v>161</v>
      </c>
      <c r="X55" s="31" t="s">
        <v>162</v>
      </c>
      <c r="Y55" s="32" t="s">
        <v>144</v>
      </c>
      <c r="Z55" s="33"/>
      <c r="AA55" s="23" t="str">
        <f t="shared" si="8"/>
        <v/>
      </c>
      <c r="AB55" s="24"/>
      <c r="AC55" s="33"/>
      <c r="AD55" s="23" t="str">
        <f t="shared" si="9"/>
        <v/>
      </c>
      <c r="AE55" s="24"/>
      <c r="AF55" s="33"/>
      <c r="AG55" s="23" t="str">
        <f t="shared" si="10"/>
        <v/>
      </c>
      <c r="AH55" s="24"/>
      <c r="AI55" s="33"/>
      <c r="AJ55" s="23" t="str">
        <f t="shared" si="11"/>
        <v/>
      </c>
      <c r="AK55" s="24"/>
      <c r="AL55" s="19" t="str">
        <f t="shared" si="12"/>
        <v/>
      </c>
      <c r="AM55" s="25" t="str">
        <f t="shared" si="13"/>
        <v>Sin reporte</v>
      </c>
    </row>
    <row r="56" spans="1:39" ht="62.1" customHeight="1" x14ac:dyDescent="0.25">
      <c r="A56" s="15" t="s">
        <v>571</v>
      </c>
      <c r="B56" s="16" t="s">
        <v>394</v>
      </c>
      <c r="C56" s="16" t="s">
        <v>572</v>
      </c>
      <c r="D56" s="16" t="s">
        <v>573</v>
      </c>
      <c r="E56" s="16" t="s">
        <v>574</v>
      </c>
      <c r="F56" s="16" t="s">
        <v>575</v>
      </c>
      <c r="G56" s="15" t="s">
        <v>153</v>
      </c>
      <c r="H56" s="17" t="s">
        <v>576</v>
      </c>
      <c r="I56" s="16" t="s">
        <v>453</v>
      </c>
      <c r="J56" s="34">
        <v>0</v>
      </c>
      <c r="K56" s="34">
        <v>1</v>
      </c>
      <c r="L56" s="15" t="s">
        <v>136</v>
      </c>
      <c r="M56" s="30">
        <f t="shared" si="7"/>
        <v>1</v>
      </c>
      <c r="N56" s="15" t="s">
        <v>184</v>
      </c>
      <c r="O56" s="16" t="s">
        <v>237</v>
      </c>
      <c r="P56" s="16" t="s">
        <v>157</v>
      </c>
      <c r="Q56" s="16" t="s">
        <v>197</v>
      </c>
      <c r="R56" s="16" t="s">
        <v>141</v>
      </c>
      <c r="S56" s="16" t="s">
        <v>577</v>
      </c>
      <c r="T56" s="15" t="s">
        <v>143</v>
      </c>
      <c r="U56" s="16" t="s">
        <v>144</v>
      </c>
      <c r="V56" s="20" t="s">
        <v>240</v>
      </c>
      <c r="W56" s="20" t="s">
        <v>241</v>
      </c>
      <c r="X56" s="20" t="s">
        <v>578</v>
      </c>
      <c r="Y56" s="21" t="s">
        <v>243</v>
      </c>
      <c r="Z56" s="33"/>
      <c r="AA56" s="23" t="str">
        <f t="shared" si="8"/>
        <v/>
      </c>
      <c r="AB56" s="24"/>
      <c r="AC56" s="33"/>
      <c r="AD56" s="23" t="str">
        <f t="shared" si="9"/>
        <v/>
      </c>
      <c r="AE56" s="24"/>
      <c r="AF56" s="33"/>
      <c r="AG56" s="23" t="str">
        <f t="shared" si="10"/>
        <v/>
      </c>
      <c r="AH56" s="24"/>
      <c r="AI56" s="33"/>
      <c r="AJ56" s="23" t="str">
        <f t="shared" si="11"/>
        <v/>
      </c>
      <c r="AK56" s="24"/>
      <c r="AL56" s="19" t="str">
        <f t="shared" si="12"/>
        <v/>
      </c>
      <c r="AM56" s="25" t="str">
        <f t="shared" si="13"/>
        <v>Sin reporte</v>
      </c>
    </row>
    <row r="57" spans="1:39" ht="62.1" customHeight="1" x14ac:dyDescent="0.25">
      <c r="A57" s="26" t="s">
        <v>579</v>
      </c>
      <c r="B57" s="27" t="s">
        <v>394</v>
      </c>
      <c r="C57" s="27" t="s">
        <v>572</v>
      </c>
      <c r="D57" s="27" t="s">
        <v>580</v>
      </c>
      <c r="E57" s="27" t="s">
        <v>581</v>
      </c>
      <c r="F57" s="27" t="s">
        <v>582</v>
      </c>
      <c r="G57" s="26" t="s">
        <v>133</v>
      </c>
      <c r="H57" s="28" t="s">
        <v>583</v>
      </c>
      <c r="I57" s="27" t="s">
        <v>584</v>
      </c>
      <c r="J57" s="35">
        <v>1</v>
      </c>
      <c r="K57" s="35">
        <v>1</v>
      </c>
      <c r="L57" s="26" t="s">
        <v>136</v>
      </c>
      <c r="M57" s="19">
        <f t="shared" si="7"/>
        <v>1</v>
      </c>
      <c r="N57" s="26" t="s">
        <v>236</v>
      </c>
      <c r="O57" s="27" t="s">
        <v>157</v>
      </c>
      <c r="P57" s="27" t="s">
        <v>185</v>
      </c>
      <c r="Q57" s="27" t="s">
        <v>585</v>
      </c>
      <c r="R57" s="27" t="s">
        <v>141</v>
      </c>
      <c r="S57" s="27" t="s">
        <v>586</v>
      </c>
      <c r="T57" s="26" t="s">
        <v>143</v>
      </c>
      <c r="U57" s="27" t="s">
        <v>144</v>
      </c>
      <c r="V57" s="31" t="s">
        <v>160</v>
      </c>
      <c r="W57" s="31" t="s">
        <v>161</v>
      </c>
      <c r="X57" s="31" t="s">
        <v>162</v>
      </c>
      <c r="Y57" s="32" t="s">
        <v>144</v>
      </c>
      <c r="Z57" s="22"/>
      <c r="AA57" s="23" t="str">
        <f t="shared" si="8"/>
        <v/>
      </c>
      <c r="AB57" s="24"/>
      <c r="AC57" s="22"/>
      <c r="AD57" s="23" t="str">
        <f t="shared" si="9"/>
        <v/>
      </c>
      <c r="AE57" s="24"/>
      <c r="AF57" s="22"/>
      <c r="AG57" s="23" t="str">
        <f t="shared" si="10"/>
        <v/>
      </c>
      <c r="AH57" s="24"/>
      <c r="AI57" s="22"/>
      <c r="AJ57" s="23" t="str">
        <f t="shared" si="11"/>
        <v/>
      </c>
      <c r="AK57" s="24"/>
      <c r="AL57" s="19" t="str">
        <f t="shared" si="12"/>
        <v/>
      </c>
      <c r="AM57" s="25" t="str">
        <f t="shared" si="13"/>
        <v>Sin reporte</v>
      </c>
    </row>
    <row r="58" spans="1:39" ht="62.1" customHeight="1" x14ac:dyDescent="0.25">
      <c r="A58" s="15" t="s">
        <v>587</v>
      </c>
      <c r="B58" s="16" t="s">
        <v>394</v>
      </c>
      <c r="C58" s="16" t="s">
        <v>572</v>
      </c>
      <c r="D58" s="16" t="s">
        <v>588</v>
      </c>
      <c r="E58" s="16" t="s">
        <v>589</v>
      </c>
      <c r="F58" s="16" t="s">
        <v>590</v>
      </c>
      <c r="G58" s="15" t="s">
        <v>153</v>
      </c>
      <c r="H58" s="17" t="s">
        <v>591</v>
      </c>
      <c r="I58" s="16" t="s">
        <v>592</v>
      </c>
      <c r="J58" s="34">
        <v>5</v>
      </c>
      <c r="K58" s="34">
        <v>15</v>
      </c>
      <c r="L58" s="15" t="s">
        <v>156</v>
      </c>
      <c r="M58" s="30">
        <f t="shared" si="7"/>
        <v>20</v>
      </c>
      <c r="N58" s="15" t="s">
        <v>137</v>
      </c>
      <c r="O58" s="16" t="s">
        <v>157</v>
      </c>
      <c r="P58" s="16" t="s">
        <v>237</v>
      </c>
      <c r="Q58" s="16" t="s">
        <v>140</v>
      </c>
      <c r="R58" s="16" t="s">
        <v>322</v>
      </c>
      <c r="S58" s="16" t="s">
        <v>593</v>
      </c>
      <c r="T58" s="15" t="s">
        <v>143</v>
      </c>
      <c r="U58" s="16" t="s">
        <v>144</v>
      </c>
      <c r="V58" s="20" t="s">
        <v>145</v>
      </c>
      <c r="W58" s="20" t="s">
        <v>146</v>
      </c>
      <c r="X58" s="20" t="s">
        <v>199</v>
      </c>
      <c r="Y58" s="21" t="s">
        <v>200</v>
      </c>
      <c r="Z58" s="33"/>
      <c r="AA58" s="23" t="str">
        <f t="shared" si="8"/>
        <v/>
      </c>
      <c r="AB58" s="24"/>
      <c r="AC58" s="33"/>
      <c r="AD58" s="23" t="str">
        <f t="shared" si="9"/>
        <v/>
      </c>
      <c r="AE58" s="24"/>
      <c r="AF58" s="33"/>
      <c r="AG58" s="23" t="str">
        <f t="shared" si="10"/>
        <v/>
      </c>
      <c r="AH58" s="24"/>
      <c r="AI58" s="33"/>
      <c r="AJ58" s="23" t="str">
        <f t="shared" si="11"/>
        <v/>
      </c>
      <c r="AK58" s="24"/>
      <c r="AL58" s="19" t="str">
        <f t="shared" si="12"/>
        <v/>
      </c>
      <c r="AM58" s="25" t="str">
        <f t="shared" si="13"/>
        <v>Sin reporte</v>
      </c>
    </row>
    <row r="59" spans="1:39" ht="62.1" customHeight="1" x14ac:dyDescent="0.25">
      <c r="A59" s="26" t="s">
        <v>594</v>
      </c>
      <c r="B59" s="27" t="s">
        <v>394</v>
      </c>
      <c r="C59" s="27" t="s">
        <v>595</v>
      </c>
      <c r="D59" s="27" t="s">
        <v>596</v>
      </c>
      <c r="E59" s="27" t="s">
        <v>597</v>
      </c>
      <c r="F59" s="27" t="s">
        <v>598</v>
      </c>
      <c r="G59" s="26" t="s">
        <v>153</v>
      </c>
      <c r="H59" s="28" t="s">
        <v>599</v>
      </c>
      <c r="I59" s="27" t="s">
        <v>547</v>
      </c>
      <c r="J59" s="29">
        <v>0</v>
      </c>
      <c r="K59" s="29">
        <v>1</v>
      </c>
      <c r="L59" s="26" t="s">
        <v>136</v>
      </c>
      <c r="M59" s="30">
        <f t="shared" si="7"/>
        <v>1</v>
      </c>
      <c r="N59" s="26" t="s">
        <v>184</v>
      </c>
      <c r="O59" s="27" t="s">
        <v>157</v>
      </c>
      <c r="P59" s="27" t="s">
        <v>301</v>
      </c>
      <c r="Q59" s="27" t="s">
        <v>187</v>
      </c>
      <c r="R59" s="27" t="s">
        <v>141</v>
      </c>
      <c r="S59" s="27" t="s">
        <v>600</v>
      </c>
      <c r="T59" s="26" t="s">
        <v>220</v>
      </c>
      <c r="U59" s="27" t="s">
        <v>402</v>
      </c>
      <c r="V59" s="20" t="s">
        <v>145</v>
      </c>
      <c r="W59" s="20" t="s">
        <v>304</v>
      </c>
      <c r="X59" s="20" t="s">
        <v>305</v>
      </c>
      <c r="Y59" s="21" t="s">
        <v>306</v>
      </c>
      <c r="Z59" s="33"/>
      <c r="AA59" s="23" t="str">
        <f t="shared" si="8"/>
        <v/>
      </c>
      <c r="AB59" s="24"/>
      <c r="AC59" s="33"/>
      <c r="AD59" s="23" t="str">
        <f t="shared" si="9"/>
        <v/>
      </c>
      <c r="AE59" s="24"/>
      <c r="AF59" s="33"/>
      <c r="AG59" s="23" t="str">
        <f t="shared" si="10"/>
        <v/>
      </c>
      <c r="AH59" s="24"/>
      <c r="AI59" s="33"/>
      <c r="AJ59" s="23" t="str">
        <f t="shared" si="11"/>
        <v/>
      </c>
      <c r="AK59" s="24"/>
      <c r="AL59" s="19" t="str">
        <f t="shared" si="12"/>
        <v/>
      </c>
      <c r="AM59" s="25" t="str">
        <f t="shared" si="13"/>
        <v>Sin reporte</v>
      </c>
    </row>
    <row r="60" spans="1:39" ht="62.1" customHeight="1" x14ac:dyDescent="0.25">
      <c r="A60" s="15" t="s">
        <v>601</v>
      </c>
      <c r="B60" s="16" t="s">
        <v>394</v>
      </c>
      <c r="C60" s="16" t="s">
        <v>595</v>
      </c>
      <c r="D60" s="16" t="s">
        <v>602</v>
      </c>
      <c r="E60" s="16" t="s">
        <v>603</v>
      </c>
      <c r="F60" s="16" t="s">
        <v>604</v>
      </c>
      <c r="G60" s="15" t="s">
        <v>153</v>
      </c>
      <c r="H60" s="17" t="s">
        <v>605</v>
      </c>
      <c r="I60" s="16" t="s">
        <v>414</v>
      </c>
      <c r="J60" s="34">
        <v>3</v>
      </c>
      <c r="K60" s="34">
        <v>3</v>
      </c>
      <c r="L60" s="15" t="s">
        <v>136</v>
      </c>
      <c r="M60" s="30">
        <f t="shared" si="7"/>
        <v>3</v>
      </c>
      <c r="N60" s="15" t="s">
        <v>137</v>
      </c>
      <c r="O60" s="16" t="s">
        <v>157</v>
      </c>
      <c r="P60" s="16" t="s">
        <v>606</v>
      </c>
      <c r="Q60" s="16" t="s">
        <v>140</v>
      </c>
      <c r="R60" s="16" t="s">
        <v>141</v>
      </c>
      <c r="S60" s="16" t="s">
        <v>607</v>
      </c>
      <c r="T60" s="15" t="s">
        <v>220</v>
      </c>
      <c r="U60" s="16" t="s">
        <v>402</v>
      </c>
      <c r="V60" s="20" t="s">
        <v>145</v>
      </c>
      <c r="W60" s="20" t="s">
        <v>304</v>
      </c>
      <c r="X60" s="20" t="s">
        <v>305</v>
      </c>
      <c r="Y60" s="21" t="s">
        <v>306</v>
      </c>
      <c r="Z60" s="33"/>
      <c r="AA60" s="23" t="str">
        <f t="shared" si="8"/>
        <v/>
      </c>
      <c r="AB60" s="24"/>
      <c r="AC60" s="33"/>
      <c r="AD60" s="23" t="str">
        <f t="shared" si="9"/>
        <v/>
      </c>
      <c r="AE60" s="24"/>
      <c r="AF60" s="33"/>
      <c r="AG60" s="23" t="str">
        <f t="shared" si="10"/>
        <v/>
      </c>
      <c r="AH60" s="24"/>
      <c r="AI60" s="33"/>
      <c r="AJ60" s="23" t="str">
        <f t="shared" si="11"/>
        <v/>
      </c>
      <c r="AK60" s="24"/>
      <c r="AL60" s="19" t="str">
        <f t="shared" si="12"/>
        <v/>
      </c>
      <c r="AM60" s="25" t="str">
        <f t="shared" si="13"/>
        <v>Sin reporte</v>
      </c>
    </row>
    <row r="61" spans="1:39" ht="62.1" customHeight="1" x14ac:dyDescent="0.25">
      <c r="A61" s="26" t="s">
        <v>608</v>
      </c>
      <c r="B61" s="27" t="s">
        <v>394</v>
      </c>
      <c r="C61" s="27" t="s">
        <v>595</v>
      </c>
      <c r="D61" s="27" t="s">
        <v>609</v>
      </c>
      <c r="E61" s="27" t="s">
        <v>610</v>
      </c>
      <c r="F61" s="27" t="s">
        <v>611</v>
      </c>
      <c r="G61" s="26" t="s">
        <v>133</v>
      </c>
      <c r="H61" s="28" t="s">
        <v>612</v>
      </c>
      <c r="I61" s="27" t="s">
        <v>135</v>
      </c>
      <c r="J61" s="35">
        <v>0</v>
      </c>
      <c r="K61" s="35">
        <v>1</v>
      </c>
      <c r="L61" s="26" t="s">
        <v>136</v>
      </c>
      <c r="M61" s="19">
        <f t="shared" si="7"/>
        <v>1</v>
      </c>
      <c r="N61" s="26" t="s">
        <v>184</v>
      </c>
      <c r="O61" s="27" t="s">
        <v>301</v>
      </c>
      <c r="P61" s="27" t="s">
        <v>157</v>
      </c>
      <c r="Q61" s="27" t="s">
        <v>197</v>
      </c>
      <c r="R61" s="27" t="s">
        <v>141</v>
      </c>
      <c r="S61" s="27" t="s">
        <v>613</v>
      </c>
      <c r="T61" s="26" t="s">
        <v>174</v>
      </c>
      <c r="U61" s="27" t="s">
        <v>614</v>
      </c>
      <c r="V61" s="20" t="s">
        <v>145</v>
      </c>
      <c r="W61" s="20" t="s">
        <v>304</v>
      </c>
      <c r="X61" s="20" t="s">
        <v>305</v>
      </c>
      <c r="Y61" s="21" t="s">
        <v>306</v>
      </c>
      <c r="Z61" s="22"/>
      <c r="AA61" s="23" t="str">
        <f t="shared" si="8"/>
        <v/>
      </c>
      <c r="AB61" s="24"/>
      <c r="AC61" s="22"/>
      <c r="AD61" s="23" t="str">
        <f t="shared" si="9"/>
        <v/>
      </c>
      <c r="AE61" s="24"/>
      <c r="AF61" s="22"/>
      <c r="AG61" s="23" t="str">
        <f t="shared" si="10"/>
        <v/>
      </c>
      <c r="AH61" s="24"/>
      <c r="AI61" s="22"/>
      <c r="AJ61" s="23" t="str">
        <f t="shared" si="11"/>
        <v/>
      </c>
      <c r="AK61" s="24"/>
      <c r="AL61" s="19" t="str">
        <f t="shared" si="12"/>
        <v/>
      </c>
      <c r="AM61" s="25" t="str">
        <f t="shared" si="13"/>
        <v>Sin reporte</v>
      </c>
    </row>
    <row r="62" spans="1:39" ht="62.1" customHeight="1" x14ac:dyDescent="0.25">
      <c r="A62" s="15" t="s">
        <v>615</v>
      </c>
      <c r="B62" s="16" t="s">
        <v>394</v>
      </c>
      <c r="C62" s="16" t="s">
        <v>595</v>
      </c>
      <c r="D62" s="16" t="s">
        <v>616</v>
      </c>
      <c r="E62" s="16" t="s">
        <v>617</v>
      </c>
      <c r="F62" s="16" t="s">
        <v>618</v>
      </c>
      <c r="G62" s="15" t="s">
        <v>153</v>
      </c>
      <c r="H62" s="17" t="s">
        <v>619</v>
      </c>
      <c r="I62" s="16" t="s">
        <v>453</v>
      </c>
      <c r="J62" s="34">
        <v>0</v>
      </c>
      <c r="K62" s="34">
        <v>1</v>
      </c>
      <c r="L62" s="15" t="s">
        <v>136</v>
      </c>
      <c r="M62" s="30">
        <f t="shared" si="7"/>
        <v>1</v>
      </c>
      <c r="N62" s="15" t="s">
        <v>184</v>
      </c>
      <c r="O62" s="16" t="s">
        <v>301</v>
      </c>
      <c r="P62" s="16" t="s">
        <v>157</v>
      </c>
      <c r="Q62" s="16" t="s">
        <v>187</v>
      </c>
      <c r="R62" s="16" t="s">
        <v>141</v>
      </c>
      <c r="S62" s="16" t="s">
        <v>620</v>
      </c>
      <c r="T62" s="15" t="s">
        <v>220</v>
      </c>
      <c r="U62" s="16" t="s">
        <v>402</v>
      </c>
      <c r="V62" s="20" t="s">
        <v>145</v>
      </c>
      <c r="W62" s="20" t="s">
        <v>304</v>
      </c>
      <c r="X62" s="20" t="s">
        <v>305</v>
      </c>
      <c r="Y62" s="21" t="s">
        <v>306</v>
      </c>
      <c r="Z62" s="33"/>
      <c r="AA62" s="23" t="str">
        <f t="shared" si="8"/>
        <v/>
      </c>
      <c r="AB62" s="24"/>
      <c r="AC62" s="33"/>
      <c r="AD62" s="23" t="str">
        <f t="shared" si="9"/>
        <v/>
      </c>
      <c r="AE62" s="24"/>
      <c r="AF62" s="33"/>
      <c r="AG62" s="23" t="str">
        <f t="shared" si="10"/>
        <v/>
      </c>
      <c r="AH62" s="24"/>
      <c r="AI62" s="33"/>
      <c r="AJ62" s="23" t="str">
        <f t="shared" si="11"/>
        <v/>
      </c>
      <c r="AK62" s="24"/>
      <c r="AL62" s="19" t="str">
        <f t="shared" si="12"/>
        <v/>
      </c>
      <c r="AM62" s="25" t="str">
        <f t="shared" si="13"/>
        <v>Sin reporte</v>
      </c>
    </row>
    <row r="63" spans="1:39" ht="62.1" customHeight="1" x14ac:dyDescent="0.25">
      <c r="A63" s="26" t="s">
        <v>621</v>
      </c>
      <c r="B63" s="27" t="s">
        <v>394</v>
      </c>
      <c r="C63" s="27" t="s">
        <v>595</v>
      </c>
      <c r="D63" s="27" t="s">
        <v>622</v>
      </c>
      <c r="E63" s="27" t="s">
        <v>623</v>
      </c>
      <c r="F63" s="27" t="s">
        <v>624</v>
      </c>
      <c r="G63" s="26" t="s">
        <v>133</v>
      </c>
      <c r="H63" s="28" t="s">
        <v>625</v>
      </c>
      <c r="I63" s="27" t="s">
        <v>626</v>
      </c>
      <c r="J63" s="35">
        <v>1</v>
      </c>
      <c r="K63" s="35">
        <v>1</v>
      </c>
      <c r="L63" s="26" t="s">
        <v>136</v>
      </c>
      <c r="M63" s="19">
        <f t="shared" si="7"/>
        <v>1</v>
      </c>
      <c r="N63" s="26" t="s">
        <v>236</v>
      </c>
      <c r="O63" s="27" t="s">
        <v>186</v>
      </c>
      <c r="P63" s="27" t="s">
        <v>185</v>
      </c>
      <c r="Q63" s="27" t="s">
        <v>483</v>
      </c>
      <c r="R63" s="27" t="s">
        <v>141</v>
      </c>
      <c r="S63" s="27" t="s">
        <v>627</v>
      </c>
      <c r="T63" s="26" t="s">
        <v>174</v>
      </c>
      <c r="U63" s="27" t="s">
        <v>144</v>
      </c>
      <c r="V63" s="20" t="s">
        <v>145</v>
      </c>
      <c r="W63" s="20" t="s">
        <v>304</v>
      </c>
      <c r="X63" s="20" t="s">
        <v>476</v>
      </c>
      <c r="Y63" s="21" t="s">
        <v>477</v>
      </c>
      <c r="Z63" s="22"/>
      <c r="AA63" s="23" t="str">
        <f t="shared" si="8"/>
        <v/>
      </c>
      <c r="AB63" s="24"/>
      <c r="AC63" s="22"/>
      <c r="AD63" s="23" t="str">
        <f t="shared" si="9"/>
        <v/>
      </c>
      <c r="AE63" s="24"/>
      <c r="AF63" s="22"/>
      <c r="AG63" s="23" t="str">
        <f t="shared" si="10"/>
        <v/>
      </c>
      <c r="AH63" s="24"/>
      <c r="AI63" s="22"/>
      <c r="AJ63" s="23" t="str">
        <f t="shared" si="11"/>
        <v/>
      </c>
      <c r="AK63" s="24"/>
      <c r="AL63" s="19" t="str">
        <f t="shared" si="12"/>
        <v/>
      </c>
      <c r="AM63" s="25" t="str">
        <f t="shared" si="13"/>
        <v>Sin reporte</v>
      </c>
    </row>
    <row r="64" spans="1:39" ht="62.1" customHeight="1" x14ac:dyDescent="0.25">
      <c r="A64" s="15" t="s">
        <v>628</v>
      </c>
      <c r="B64" s="16" t="s">
        <v>394</v>
      </c>
      <c r="C64" s="16" t="s">
        <v>595</v>
      </c>
      <c r="D64" s="16" t="s">
        <v>629</v>
      </c>
      <c r="E64" s="16" t="s">
        <v>630</v>
      </c>
      <c r="F64" s="16" t="s">
        <v>631</v>
      </c>
      <c r="G64" s="15" t="s">
        <v>153</v>
      </c>
      <c r="H64" s="17" t="s">
        <v>632</v>
      </c>
      <c r="I64" s="16" t="s">
        <v>271</v>
      </c>
      <c r="J64" s="34">
        <v>2</v>
      </c>
      <c r="K64" s="34">
        <v>4</v>
      </c>
      <c r="L64" s="15" t="s">
        <v>156</v>
      </c>
      <c r="M64" s="30">
        <f t="shared" si="7"/>
        <v>6</v>
      </c>
      <c r="N64" s="15" t="s">
        <v>207</v>
      </c>
      <c r="O64" s="16" t="s">
        <v>301</v>
      </c>
      <c r="P64" s="16" t="s">
        <v>157</v>
      </c>
      <c r="Q64" s="16" t="s">
        <v>207</v>
      </c>
      <c r="R64" s="16" t="s">
        <v>474</v>
      </c>
      <c r="S64" s="16" t="s">
        <v>633</v>
      </c>
      <c r="T64" s="15" t="s">
        <v>174</v>
      </c>
      <c r="U64" s="16" t="s">
        <v>634</v>
      </c>
      <c r="V64" s="20" t="s">
        <v>145</v>
      </c>
      <c r="W64" s="20" t="s">
        <v>635</v>
      </c>
      <c r="X64" s="20" t="s">
        <v>636</v>
      </c>
      <c r="Y64" s="21" t="s">
        <v>637</v>
      </c>
      <c r="Z64" s="33"/>
      <c r="AA64" s="23" t="str">
        <f t="shared" si="8"/>
        <v/>
      </c>
      <c r="AB64" s="24"/>
      <c r="AC64" s="33"/>
      <c r="AD64" s="23" t="str">
        <f t="shared" si="9"/>
        <v/>
      </c>
      <c r="AE64" s="24"/>
      <c r="AF64" s="33"/>
      <c r="AG64" s="23" t="str">
        <f t="shared" si="10"/>
        <v/>
      </c>
      <c r="AH64" s="24"/>
      <c r="AI64" s="33"/>
      <c r="AJ64" s="23" t="str">
        <f t="shared" si="11"/>
        <v/>
      </c>
      <c r="AK64" s="24"/>
      <c r="AL64" s="19" t="str">
        <f t="shared" si="12"/>
        <v/>
      </c>
      <c r="AM64" s="25" t="str">
        <f t="shared" si="13"/>
        <v>Sin reporte</v>
      </c>
    </row>
    <row r="65" spans="1:39" ht="62.1" customHeight="1" x14ac:dyDescent="0.25">
      <c r="A65" s="26" t="s">
        <v>638</v>
      </c>
      <c r="B65" s="27" t="s">
        <v>394</v>
      </c>
      <c r="C65" s="27" t="s">
        <v>595</v>
      </c>
      <c r="D65" s="27" t="s">
        <v>639</v>
      </c>
      <c r="E65" s="27" t="s">
        <v>640</v>
      </c>
      <c r="F65" s="27" t="s">
        <v>641</v>
      </c>
      <c r="G65" s="26" t="s">
        <v>153</v>
      </c>
      <c r="H65" s="28" t="s">
        <v>642</v>
      </c>
      <c r="I65" s="27" t="s">
        <v>643</v>
      </c>
      <c r="J65" s="29">
        <v>0</v>
      </c>
      <c r="K65" s="29">
        <v>1</v>
      </c>
      <c r="L65" s="26" t="s">
        <v>136</v>
      </c>
      <c r="M65" s="30">
        <f t="shared" si="7"/>
        <v>1</v>
      </c>
      <c r="N65" s="26" t="s">
        <v>184</v>
      </c>
      <c r="O65" s="27" t="s">
        <v>208</v>
      </c>
      <c r="P65" s="27" t="s">
        <v>185</v>
      </c>
      <c r="Q65" s="27" t="s">
        <v>187</v>
      </c>
      <c r="R65" s="27" t="s">
        <v>141</v>
      </c>
      <c r="S65" s="27" t="s">
        <v>644</v>
      </c>
      <c r="T65" s="26" t="s">
        <v>174</v>
      </c>
      <c r="U65" s="27" t="s">
        <v>144</v>
      </c>
      <c r="V65" s="20" t="s">
        <v>145</v>
      </c>
      <c r="W65" s="20" t="s">
        <v>146</v>
      </c>
      <c r="X65" s="20" t="s">
        <v>189</v>
      </c>
      <c r="Y65" s="21" t="s">
        <v>190</v>
      </c>
      <c r="Z65" s="33"/>
      <c r="AA65" s="23" t="str">
        <f t="shared" si="8"/>
        <v/>
      </c>
      <c r="AB65" s="24"/>
      <c r="AC65" s="33"/>
      <c r="AD65" s="23" t="str">
        <f t="shared" si="9"/>
        <v/>
      </c>
      <c r="AE65" s="24"/>
      <c r="AF65" s="33"/>
      <c r="AG65" s="23" t="str">
        <f t="shared" si="10"/>
        <v/>
      </c>
      <c r="AH65" s="24"/>
      <c r="AI65" s="33"/>
      <c r="AJ65" s="23" t="str">
        <f t="shared" si="11"/>
        <v/>
      </c>
      <c r="AK65" s="24"/>
      <c r="AL65" s="19" t="str">
        <f t="shared" si="12"/>
        <v/>
      </c>
      <c r="AM65" s="25" t="str">
        <f t="shared" si="13"/>
        <v>Sin reporte</v>
      </c>
    </row>
    <row r="66" spans="1:39" ht="62.1" customHeight="1" x14ac:dyDescent="0.25">
      <c r="A66" s="15" t="s">
        <v>645</v>
      </c>
      <c r="B66" s="16" t="s">
        <v>394</v>
      </c>
      <c r="C66" s="16" t="s">
        <v>595</v>
      </c>
      <c r="D66" s="16" t="s">
        <v>646</v>
      </c>
      <c r="E66" s="16" t="s">
        <v>647</v>
      </c>
      <c r="F66" s="16" t="s">
        <v>648</v>
      </c>
      <c r="G66" s="15" t="s">
        <v>649</v>
      </c>
      <c r="H66" s="17" t="s">
        <v>650</v>
      </c>
      <c r="I66" s="16" t="s">
        <v>651</v>
      </c>
      <c r="J66" s="34">
        <v>85</v>
      </c>
      <c r="K66" s="34">
        <v>90</v>
      </c>
      <c r="L66" s="15" t="s">
        <v>136</v>
      </c>
      <c r="M66" s="30">
        <f t="shared" si="7"/>
        <v>90</v>
      </c>
      <c r="N66" s="15" t="s">
        <v>313</v>
      </c>
      <c r="O66" s="16" t="s">
        <v>157</v>
      </c>
      <c r="P66" s="16" t="s">
        <v>301</v>
      </c>
      <c r="Q66" s="16" t="s">
        <v>652</v>
      </c>
      <c r="R66" s="16" t="s">
        <v>141</v>
      </c>
      <c r="S66" s="16" t="s">
        <v>653</v>
      </c>
      <c r="T66" s="15" t="s">
        <v>220</v>
      </c>
      <c r="U66" s="16" t="s">
        <v>402</v>
      </c>
      <c r="V66" s="20" t="s">
        <v>284</v>
      </c>
      <c r="W66" s="20" t="s">
        <v>285</v>
      </c>
      <c r="X66" s="20" t="s">
        <v>286</v>
      </c>
      <c r="Y66" s="21" t="s">
        <v>144</v>
      </c>
      <c r="Z66" s="33"/>
      <c r="AA66" s="23" t="str">
        <f t="shared" si="8"/>
        <v/>
      </c>
      <c r="AB66" s="24"/>
      <c r="AC66" s="33"/>
      <c r="AD66" s="23" t="str">
        <f t="shared" si="9"/>
        <v/>
      </c>
      <c r="AE66" s="24"/>
      <c r="AF66" s="33"/>
      <c r="AG66" s="23" t="str">
        <f t="shared" si="10"/>
        <v/>
      </c>
      <c r="AH66" s="24"/>
      <c r="AI66" s="33"/>
      <c r="AJ66" s="23" t="str">
        <f t="shared" si="11"/>
        <v/>
      </c>
      <c r="AK66" s="24"/>
      <c r="AL66" s="19" t="str">
        <f t="shared" si="12"/>
        <v/>
      </c>
      <c r="AM66" s="25" t="str">
        <f t="shared" si="13"/>
        <v>Sin reporte</v>
      </c>
    </row>
    <row r="67" spans="1:39" ht="62.1" customHeight="1" x14ac:dyDescent="0.25">
      <c r="A67" s="26" t="s">
        <v>654</v>
      </c>
      <c r="B67" s="27" t="s">
        <v>394</v>
      </c>
      <c r="C67" s="27" t="s">
        <v>655</v>
      </c>
      <c r="D67" s="27" t="s">
        <v>656</v>
      </c>
      <c r="E67" s="27" t="s">
        <v>657</v>
      </c>
      <c r="F67" s="27" t="s">
        <v>658</v>
      </c>
      <c r="G67" s="26" t="s">
        <v>153</v>
      </c>
      <c r="H67" s="28" t="s">
        <v>659</v>
      </c>
      <c r="I67" s="27" t="s">
        <v>660</v>
      </c>
      <c r="J67" s="29">
        <v>0</v>
      </c>
      <c r="K67" s="29">
        <v>1</v>
      </c>
      <c r="L67" s="26" t="s">
        <v>136</v>
      </c>
      <c r="M67" s="30">
        <f t="shared" si="7"/>
        <v>1</v>
      </c>
      <c r="N67" s="26" t="s">
        <v>184</v>
      </c>
      <c r="O67" s="27" t="s">
        <v>138</v>
      </c>
      <c r="P67" s="27" t="s">
        <v>185</v>
      </c>
      <c r="Q67" s="27" t="s">
        <v>187</v>
      </c>
      <c r="R67" s="27" t="s">
        <v>141</v>
      </c>
      <c r="S67" s="27" t="s">
        <v>661</v>
      </c>
      <c r="T67" s="26" t="s">
        <v>174</v>
      </c>
      <c r="U67" s="27" t="s">
        <v>339</v>
      </c>
      <c r="V67" s="20" t="s">
        <v>145</v>
      </c>
      <c r="W67" s="20" t="s">
        <v>146</v>
      </c>
      <c r="X67" s="20" t="s">
        <v>275</v>
      </c>
      <c r="Y67" s="21" t="s">
        <v>276</v>
      </c>
      <c r="Z67" s="33"/>
      <c r="AA67" s="23" t="str">
        <f t="shared" si="8"/>
        <v/>
      </c>
      <c r="AB67" s="24"/>
      <c r="AC67" s="33"/>
      <c r="AD67" s="23" t="str">
        <f t="shared" si="9"/>
        <v/>
      </c>
      <c r="AE67" s="24"/>
      <c r="AF67" s="33"/>
      <c r="AG67" s="23" t="str">
        <f t="shared" si="10"/>
        <v/>
      </c>
      <c r="AH67" s="24"/>
      <c r="AI67" s="33"/>
      <c r="AJ67" s="23" t="str">
        <f t="shared" si="11"/>
        <v/>
      </c>
      <c r="AK67" s="24"/>
      <c r="AL67" s="19" t="str">
        <f t="shared" si="12"/>
        <v/>
      </c>
      <c r="AM67" s="25" t="str">
        <f t="shared" si="13"/>
        <v>Sin reporte</v>
      </c>
    </row>
    <row r="68" spans="1:39" ht="62.1" customHeight="1" x14ac:dyDescent="0.25">
      <c r="A68" s="15" t="s">
        <v>662</v>
      </c>
      <c r="B68" s="16" t="s">
        <v>394</v>
      </c>
      <c r="C68" s="16" t="s">
        <v>655</v>
      </c>
      <c r="D68" s="16" t="s">
        <v>663</v>
      </c>
      <c r="E68" s="16" t="s">
        <v>664</v>
      </c>
      <c r="F68" s="16" t="s">
        <v>665</v>
      </c>
      <c r="G68" s="15" t="s">
        <v>133</v>
      </c>
      <c r="H68" s="17" t="s">
        <v>666</v>
      </c>
      <c r="I68" s="16" t="s">
        <v>135</v>
      </c>
      <c r="J68" s="18">
        <v>0.6</v>
      </c>
      <c r="K68" s="18">
        <v>1</v>
      </c>
      <c r="L68" s="15" t="s">
        <v>136</v>
      </c>
      <c r="M68" s="19">
        <f t="shared" ref="M68:M99" si="14">IF(L68="Suma",J68+K68,MAX(J68,K68))</f>
        <v>1</v>
      </c>
      <c r="N68" s="15" t="s">
        <v>137</v>
      </c>
      <c r="O68" s="16" t="s">
        <v>138</v>
      </c>
      <c r="P68" s="16" t="s">
        <v>139</v>
      </c>
      <c r="Q68" s="16" t="s">
        <v>140</v>
      </c>
      <c r="R68" s="16" t="s">
        <v>141</v>
      </c>
      <c r="S68" s="16" t="s">
        <v>667</v>
      </c>
      <c r="T68" s="15" t="s">
        <v>174</v>
      </c>
      <c r="U68" s="16" t="s">
        <v>339</v>
      </c>
      <c r="V68" s="20" t="s">
        <v>145</v>
      </c>
      <c r="W68" s="20" t="s">
        <v>146</v>
      </c>
      <c r="X68" s="20" t="s">
        <v>147</v>
      </c>
      <c r="Y68" s="21" t="s">
        <v>148</v>
      </c>
      <c r="Z68" s="22"/>
      <c r="AA68" s="23" t="str">
        <f t="shared" ref="AA68:AA99" si="15">IF(Z68="","",IF(J68=0,"n. a.",Z68/J68))</f>
        <v/>
      </c>
      <c r="AB68" s="24"/>
      <c r="AC68" s="22"/>
      <c r="AD68" s="23" t="str">
        <f t="shared" ref="AD68:AD99" si="16">IF(AC68="","",IF(K68=0,"n. a.",AC68/K68))</f>
        <v/>
      </c>
      <c r="AE68" s="24"/>
      <c r="AF68" s="22"/>
      <c r="AG68" s="23" t="str">
        <f t="shared" ref="AG68:AG99" si="17">IF(AF68="","",IF(K68=0,"n. a.",AF68/K68))</f>
        <v/>
      </c>
      <c r="AH68" s="24"/>
      <c r="AI68" s="22"/>
      <c r="AJ68" s="23" t="str">
        <f t="shared" ref="AJ68:AJ99" si="18">IF(AND(AC68="",AF68="",AI68=""),"",IF(K68=0,"n. a.",IF(AI68&lt;&gt;"",AI68,IF(AF68&lt;&gt;"",AF68,AC68))/K68))</f>
        <v/>
      </c>
      <c r="AK68" s="24"/>
      <c r="AL68" s="19" t="str">
        <f t="shared" ref="AL68:AL86" si="19">IF(AND(Z68="",AC68="",AF68="",AI68=""),"",IF(M68=0,"n. a.",IF(L68="Suma",(N(Z68)+MAX(N(AC68),N(AF68),N(AI68)))/M68,IF(AI68&lt;&gt;"",AI68,IF(AF68&lt;&gt;"",AF68,IF(AC68&lt;&gt;"",AC68,Z68)))/M68)))</f>
        <v/>
      </c>
      <c r="AM68" s="25" t="str">
        <f t="shared" ref="AM68:AM99" si="20">IF(AND(Z68="",AC68="",AF68="",AI68=""),"Sin reporte",IF(NOT(ISNUMBER(AL68)),"n. a.",IF(AL68&gt;=1,"Cumplida",IF(AL68&gt;=0.75,"Satisfactoria",IF(AL68&gt;=0.5,"En riesgo","Crítica")))))</f>
        <v>Sin reporte</v>
      </c>
    </row>
    <row r="69" spans="1:39" ht="62.1" customHeight="1" x14ac:dyDescent="0.25">
      <c r="A69" s="26" t="s">
        <v>668</v>
      </c>
      <c r="B69" s="27" t="s">
        <v>394</v>
      </c>
      <c r="C69" s="27" t="s">
        <v>655</v>
      </c>
      <c r="D69" s="27" t="s">
        <v>669</v>
      </c>
      <c r="E69" s="27" t="s">
        <v>670</v>
      </c>
      <c r="F69" s="27" t="s">
        <v>671</v>
      </c>
      <c r="G69" s="26" t="s">
        <v>133</v>
      </c>
      <c r="H69" s="28" t="s">
        <v>672</v>
      </c>
      <c r="I69" s="27" t="s">
        <v>345</v>
      </c>
      <c r="J69" s="35">
        <v>0.8</v>
      </c>
      <c r="K69" s="35">
        <v>1</v>
      </c>
      <c r="L69" s="26" t="s">
        <v>136</v>
      </c>
      <c r="M69" s="19">
        <f t="shared" si="14"/>
        <v>1</v>
      </c>
      <c r="N69" s="26" t="s">
        <v>137</v>
      </c>
      <c r="O69" s="27" t="s">
        <v>138</v>
      </c>
      <c r="P69" s="27" t="s">
        <v>467</v>
      </c>
      <c r="Q69" s="27" t="s">
        <v>140</v>
      </c>
      <c r="R69" s="27" t="s">
        <v>141</v>
      </c>
      <c r="S69" s="27" t="s">
        <v>673</v>
      </c>
      <c r="T69" s="26" t="s">
        <v>220</v>
      </c>
      <c r="U69" s="27" t="s">
        <v>424</v>
      </c>
      <c r="V69" s="20" t="s">
        <v>145</v>
      </c>
      <c r="W69" s="20" t="s">
        <v>146</v>
      </c>
      <c r="X69" s="20" t="s">
        <v>275</v>
      </c>
      <c r="Y69" s="21" t="s">
        <v>276</v>
      </c>
      <c r="Z69" s="22"/>
      <c r="AA69" s="23" t="str">
        <f t="shared" si="15"/>
        <v/>
      </c>
      <c r="AB69" s="24"/>
      <c r="AC69" s="22"/>
      <c r="AD69" s="23" t="str">
        <f t="shared" si="16"/>
        <v/>
      </c>
      <c r="AE69" s="24"/>
      <c r="AF69" s="22"/>
      <c r="AG69" s="23" t="str">
        <f t="shared" si="17"/>
        <v/>
      </c>
      <c r="AH69" s="24"/>
      <c r="AI69" s="22"/>
      <c r="AJ69" s="23" t="str">
        <f t="shared" si="18"/>
        <v/>
      </c>
      <c r="AK69" s="24"/>
      <c r="AL69" s="19" t="str">
        <f t="shared" si="19"/>
        <v/>
      </c>
      <c r="AM69" s="25" t="str">
        <f t="shared" si="20"/>
        <v>Sin reporte</v>
      </c>
    </row>
    <row r="70" spans="1:39" ht="62.1" customHeight="1" x14ac:dyDescent="0.25">
      <c r="A70" s="15" t="s">
        <v>674</v>
      </c>
      <c r="B70" s="16" t="s">
        <v>394</v>
      </c>
      <c r="C70" s="16" t="s">
        <v>655</v>
      </c>
      <c r="D70" s="16" t="s">
        <v>675</v>
      </c>
      <c r="E70" s="16" t="s">
        <v>676</v>
      </c>
      <c r="F70" s="16" t="s">
        <v>677</v>
      </c>
      <c r="G70" s="15" t="s">
        <v>133</v>
      </c>
      <c r="H70" s="17" t="s">
        <v>678</v>
      </c>
      <c r="I70" s="16" t="s">
        <v>584</v>
      </c>
      <c r="J70" s="18">
        <v>1</v>
      </c>
      <c r="K70" s="18">
        <v>1</v>
      </c>
      <c r="L70" s="15" t="s">
        <v>136</v>
      </c>
      <c r="M70" s="19">
        <f t="shared" si="14"/>
        <v>1</v>
      </c>
      <c r="N70" s="15" t="s">
        <v>236</v>
      </c>
      <c r="O70" s="16" t="s">
        <v>467</v>
      </c>
      <c r="P70" s="16" t="s">
        <v>185</v>
      </c>
      <c r="Q70" s="16" t="s">
        <v>483</v>
      </c>
      <c r="R70" s="16" t="s">
        <v>141</v>
      </c>
      <c r="S70" s="16" t="s">
        <v>679</v>
      </c>
      <c r="T70" s="15" t="s">
        <v>174</v>
      </c>
      <c r="U70" s="16" t="s">
        <v>144</v>
      </c>
      <c r="V70" s="20" t="s">
        <v>145</v>
      </c>
      <c r="W70" s="20" t="s">
        <v>146</v>
      </c>
      <c r="X70" s="20" t="s">
        <v>680</v>
      </c>
      <c r="Y70" s="21" t="s">
        <v>681</v>
      </c>
      <c r="Z70" s="22"/>
      <c r="AA70" s="23" t="str">
        <f t="shared" si="15"/>
        <v/>
      </c>
      <c r="AB70" s="24"/>
      <c r="AC70" s="22"/>
      <c r="AD70" s="23" t="str">
        <f t="shared" si="16"/>
        <v/>
      </c>
      <c r="AE70" s="24"/>
      <c r="AF70" s="22"/>
      <c r="AG70" s="23" t="str">
        <f t="shared" si="17"/>
        <v/>
      </c>
      <c r="AH70" s="24"/>
      <c r="AI70" s="22"/>
      <c r="AJ70" s="23" t="str">
        <f t="shared" si="18"/>
        <v/>
      </c>
      <c r="AK70" s="24"/>
      <c r="AL70" s="19" t="str">
        <f t="shared" si="19"/>
        <v/>
      </c>
      <c r="AM70" s="25" t="str">
        <f t="shared" si="20"/>
        <v>Sin reporte</v>
      </c>
    </row>
    <row r="71" spans="1:39" ht="62.1" customHeight="1" x14ac:dyDescent="0.25">
      <c r="A71" s="26" t="s">
        <v>682</v>
      </c>
      <c r="B71" s="27" t="s">
        <v>394</v>
      </c>
      <c r="C71" s="27" t="s">
        <v>655</v>
      </c>
      <c r="D71" s="27" t="s">
        <v>683</v>
      </c>
      <c r="E71" s="27" t="s">
        <v>684</v>
      </c>
      <c r="F71" s="27" t="s">
        <v>685</v>
      </c>
      <c r="G71" s="26" t="s">
        <v>153</v>
      </c>
      <c r="H71" s="28" t="s">
        <v>686</v>
      </c>
      <c r="I71" s="27" t="s">
        <v>687</v>
      </c>
      <c r="J71" s="29">
        <v>1</v>
      </c>
      <c r="K71" s="29">
        <v>1</v>
      </c>
      <c r="L71" s="26" t="s">
        <v>156</v>
      </c>
      <c r="M71" s="30">
        <f t="shared" si="14"/>
        <v>2</v>
      </c>
      <c r="N71" s="26" t="s">
        <v>137</v>
      </c>
      <c r="O71" s="27" t="s">
        <v>138</v>
      </c>
      <c r="P71" s="27" t="s">
        <v>272</v>
      </c>
      <c r="Q71" s="27" t="s">
        <v>140</v>
      </c>
      <c r="R71" s="27" t="s">
        <v>141</v>
      </c>
      <c r="S71" s="27" t="s">
        <v>688</v>
      </c>
      <c r="T71" s="26" t="s">
        <v>220</v>
      </c>
      <c r="U71" s="27" t="s">
        <v>424</v>
      </c>
      <c r="V71" s="20" t="s">
        <v>145</v>
      </c>
      <c r="W71" s="20" t="s">
        <v>146</v>
      </c>
      <c r="X71" s="20" t="s">
        <v>275</v>
      </c>
      <c r="Y71" s="21" t="s">
        <v>276</v>
      </c>
      <c r="Z71" s="33"/>
      <c r="AA71" s="23" t="str">
        <f t="shared" si="15"/>
        <v/>
      </c>
      <c r="AB71" s="24"/>
      <c r="AC71" s="33"/>
      <c r="AD71" s="23" t="str">
        <f t="shared" si="16"/>
        <v/>
      </c>
      <c r="AE71" s="24"/>
      <c r="AF71" s="33"/>
      <c r="AG71" s="23" t="str">
        <f t="shared" si="17"/>
        <v/>
      </c>
      <c r="AH71" s="24"/>
      <c r="AI71" s="33"/>
      <c r="AJ71" s="23" t="str">
        <f t="shared" si="18"/>
        <v/>
      </c>
      <c r="AK71" s="24"/>
      <c r="AL71" s="19" t="str">
        <f t="shared" si="19"/>
        <v/>
      </c>
      <c r="AM71" s="25" t="str">
        <f t="shared" si="20"/>
        <v>Sin reporte</v>
      </c>
    </row>
    <row r="72" spans="1:39" ht="62.1" customHeight="1" x14ac:dyDescent="0.25">
      <c r="A72" s="15" t="s">
        <v>689</v>
      </c>
      <c r="B72" s="16" t="s">
        <v>394</v>
      </c>
      <c r="C72" s="16" t="s">
        <v>690</v>
      </c>
      <c r="D72" s="16" t="s">
        <v>691</v>
      </c>
      <c r="E72" s="16" t="s">
        <v>692</v>
      </c>
      <c r="F72" s="16" t="s">
        <v>693</v>
      </c>
      <c r="G72" s="15" t="s">
        <v>153</v>
      </c>
      <c r="H72" s="17" t="s">
        <v>694</v>
      </c>
      <c r="I72" s="16" t="s">
        <v>695</v>
      </c>
      <c r="J72" s="34">
        <v>1</v>
      </c>
      <c r="K72" s="34">
        <v>1</v>
      </c>
      <c r="L72" s="15" t="s">
        <v>156</v>
      </c>
      <c r="M72" s="30">
        <f t="shared" si="14"/>
        <v>2</v>
      </c>
      <c r="N72" s="15" t="s">
        <v>137</v>
      </c>
      <c r="O72" s="16" t="s">
        <v>139</v>
      </c>
      <c r="P72" s="16" t="s">
        <v>157</v>
      </c>
      <c r="Q72" s="16" t="s">
        <v>696</v>
      </c>
      <c r="R72" s="16" t="s">
        <v>141</v>
      </c>
      <c r="S72" s="16" t="s">
        <v>697</v>
      </c>
      <c r="T72" s="15" t="s">
        <v>220</v>
      </c>
      <c r="U72" s="16" t="s">
        <v>698</v>
      </c>
      <c r="V72" s="20" t="s">
        <v>240</v>
      </c>
      <c r="W72" s="20" t="s">
        <v>241</v>
      </c>
      <c r="X72" s="20" t="s">
        <v>356</v>
      </c>
      <c r="Y72" s="21" t="s">
        <v>243</v>
      </c>
      <c r="Z72" s="33"/>
      <c r="AA72" s="23" t="str">
        <f t="shared" si="15"/>
        <v/>
      </c>
      <c r="AB72" s="24"/>
      <c r="AC72" s="33"/>
      <c r="AD72" s="23" t="str">
        <f t="shared" si="16"/>
        <v/>
      </c>
      <c r="AE72" s="24"/>
      <c r="AF72" s="33"/>
      <c r="AG72" s="23" t="str">
        <f t="shared" si="17"/>
        <v/>
      </c>
      <c r="AH72" s="24"/>
      <c r="AI72" s="33"/>
      <c r="AJ72" s="23" t="str">
        <f t="shared" si="18"/>
        <v/>
      </c>
      <c r="AK72" s="24"/>
      <c r="AL72" s="19" t="str">
        <f t="shared" si="19"/>
        <v/>
      </c>
      <c r="AM72" s="25" t="str">
        <f t="shared" si="20"/>
        <v>Sin reporte</v>
      </c>
    </row>
    <row r="73" spans="1:39" ht="62.1" customHeight="1" x14ac:dyDescent="0.25">
      <c r="A73" s="26" t="s">
        <v>699</v>
      </c>
      <c r="B73" s="27" t="s">
        <v>394</v>
      </c>
      <c r="C73" s="27" t="s">
        <v>690</v>
      </c>
      <c r="D73" s="27" t="s">
        <v>700</v>
      </c>
      <c r="E73" s="27" t="s">
        <v>701</v>
      </c>
      <c r="F73" s="27" t="s">
        <v>702</v>
      </c>
      <c r="G73" s="26" t="s">
        <v>153</v>
      </c>
      <c r="H73" s="28" t="s">
        <v>703</v>
      </c>
      <c r="I73" s="27" t="s">
        <v>271</v>
      </c>
      <c r="J73" s="29">
        <v>1</v>
      </c>
      <c r="K73" s="29">
        <v>3</v>
      </c>
      <c r="L73" s="26" t="s">
        <v>156</v>
      </c>
      <c r="M73" s="30">
        <f t="shared" si="14"/>
        <v>4</v>
      </c>
      <c r="N73" s="26" t="s">
        <v>137</v>
      </c>
      <c r="O73" s="27" t="s">
        <v>237</v>
      </c>
      <c r="P73" s="27" t="s">
        <v>157</v>
      </c>
      <c r="Q73" s="27" t="s">
        <v>140</v>
      </c>
      <c r="R73" s="27" t="s">
        <v>354</v>
      </c>
      <c r="S73" s="27" t="s">
        <v>704</v>
      </c>
      <c r="T73" s="26" t="s">
        <v>220</v>
      </c>
      <c r="U73" s="27" t="s">
        <v>698</v>
      </c>
      <c r="V73" s="20" t="s">
        <v>240</v>
      </c>
      <c r="W73" s="20" t="s">
        <v>241</v>
      </c>
      <c r="X73" s="20" t="s">
        <v>705</v>
      </c>
      <c r="Y73" s="21" t="s">
        <v>243</v>
      </c>
      <c r="Z73" s="33"/>
      <c r="AA73" s="23" t="str">
        <f t="shared" si="15"/>
        <v/>
      </c>
      <c r="AB73" s="24"/>
      <c r="AC73" s="33"/>
      <c r="AD73" s="23" t="str">
        <f t="shared" si="16"/>
        <v/>
      </c>
      <c r="AE73" s="24"/>
      <c r="AF73" s="33"/>
      <c r="AG73" s="23" t="str">
        <f t="shared" si="17"/>
        <v/>
      </c>
      <c r="AH73" s="24"/>
      <c r="AI73" s="33"/>
      <c r="AJ73" s="23" t="str">
        <f t="shared" si="18"/>
        <v/>
      </c>
      <c r="AK73" s="24"/>
      <c r="AL73" s="19" t="str">
        <f t="shared" si="19"/>
        <v/>
      </c>
      <c r="AM73" s="25" t="str">
        <f t="shared" si="20"/>
        <v>Sin reporte</v>
      </c>
    </row>
    <row r="74" spans="1:39" ht="62.1" customHeight="1" x14ac:dyDescent="0.25">
      <c r="A74" s="15" t="s">
        <v>706</v>
      </c>
      <c r="B74" s="16" t="s">
        <v>394</v>
      </c>
      <c r="C74" s="16" t="s">
        <v>690</v>
      </c>
      <c r="D74" s="16" t="s">
        <v>707</v>
      </c>
      <c r="E74" s="16" t="s">
        <v>701</v>
      </c>
      <c r="F74" s="16" t="s">
        <v>708</v>
      </c>
      <c r="G74" s="15" t="s">
        <v>133</v>
      </c>
      <c r="H74" s="17" t="s">
        <v>709</v>
      </c>
      <c r="I74" s="16" t="s">
        <v>135</v>
      </c>
      <c r="J74" s="18">
        <v>1</v>
      </c>
      <c r="K74" s="18">
        <v>1</v>
      </c>
      <c r="L74" s="15" t="s">
        <v>136</v>
      </c>
      <c r="M74" s="19">
        <f t="shared" si="14"/>
        <v>1</v>
      </c>
      <c r="N74" s="15" t="s">
        <v>236</v>
      </c>
      <c r="O74" s="16" t="s">
        <v>237</v>
      </c>
      <c r="P74" s="16" t="s">
        <v>157</v>
      </c>
      <c r="Q74" s="16" t="s">
        <v>483</v>
      </c>
      <c r="R74" s="16" t="s">
        <v>141</v>
      </c>
      <c r="S74" s="16" t="s">
        <v>710</v>
      </c>
      <c r="T74" s="15" t="s">
        <v>220</v>
      </c>
      <c r="U74" s="16" t="s">
        <v>698</v>
      </c>
      <c r="V74" s="20" t="s">
        <v>240</v>
      </c>
      <c r="W74" s="20" t="s">
        <v>241</v>
      </c>
      <c r="X74" s="20" t="s">
        <v>242</v>
      </c>
      <c r="Y74" s="21" t="s">
        <v>243</v>
      </c>
      <c r="Z74" s="22"/>
      <c r="AA74" s="23" t="str">
        <f t="shared" si="15"/>
        <v/>
      </c>
      <c r="AB74" s="24"/>
      <c r="AC74" s="22"/>
      <c r="AD74" s="23" t="str">
        <f t="shared" si="16"/>
        <v/>
      </c>
      <c r="AE74" s="24"/>
      <c r="AF74" s="22"/>
      <c r="AG74" s="23" t="str">
        <f t="shared" si="17"/>
        <v/>
      </c>
      <c r="AH74" s="24"/>
      <c r="AI74" s="22"/>
      <c r="AJ74" s="23" t="str">
        <f t="shared" si="18"/>
        <v/>
      </c>
      <c r="AK74" s="24"/>
      <c r="AL74" s="19" t="str">
        <f t="shared" si="19"/>
        <v/>
      </c>
      <c r="AM74" s="25" t="str">
        <f t="shared" si="20"/>
        <v>Sin reporte</v>
      </c>
    </row>
    <row r="75" spans="1:39" ht="62.1" customHeight="1" x14ac:dyDescent="0.25">
      <c r="A75" s="26" t="s">
        <v>711</v>
      </c>
      <c r="B75" s="27" t="s">
        <v>394</v>
      </c>
      <c r="C75" s="27" t="s">
        <v>690</v>
      </c>
      <c r="D75" s="27" t="s">
        <v>712</v>
      </c>
      <c r="E75" s="27" t="s">
        <v>713</v>
      </c>
      <c r="F75" s="27" t="s">
        <v>714</v>
      </c>
      <c r="G75" s="26" t="s">
        <v>133</v>
      </c>
      <c r="H75" s="28" t="s">
        <v>715</v>
      </c>
      <c r="I75" s="27" t="s">
        <v>135</v>
      </c>
      <c r="J75" s="35">
        <v>1</v>
      </c>
      <c r="K75" s="35">
        <v>1</v>
      </c>
      <c r="L75" s="26" t="s">
        <v>136</v>
      </c>
      <c r="M75" s="19">
        <f t="shared" si="14"/>
        <v>1</v>
      </c>
      <c r="N75" s="26" t="s">
        <v>236</v>
      </c>
      <c r="O75" s="27" t="s">
        <v>139</v>
      </c>
      <c r="P75" s="27" t="s">
        <v>157</v>
      </c>
      <c r="Q75" s="27" t="s">
        <v>716</v>
      </c>
      <c r="R75" s="27" t="s">
        <v>141</v>
      </c>
      <c r="S75" s="27" t="s">
        <v>717</v>
      </c>
      <c r="T75" s="26" t="s">
        <v>220</v>
      </c>
      <c r="U75" s="27" t="s">
        <v>698</v>
      </c>
      <c r="V75" s="20" t="s">
        <v>240</v>
      </c>
      <c r="W75" s="20" t="s">
        <v>241</v>
      </c>
      <c r="X75" s="20" t="s">
        <v>242</v>
      </c>
      <c r="Y75" s="21" t="s">
        <v>243</v>
      </c>
      <c r="Z75" s="22"/>
      <c r="AA75" s="23" t="str">
        <f t="shared" si="15"/>
        <v/>
      </c>
      <c r="AB75" s="24"/>
      <c r="AC75" s="22"/>
      <c r="AD75" s="23" t="str">
        <f t="shared" si="16"/>
        <v/>
      </c>
      <c r="AE75" s="24"/>
      <c r="AF75" s="22"/>
      <c r="AG75" s="23" t="str">
        <f t="shared" si="17"/>
        <v/>
      </c>
      <c r="AH75" s="24"/>
      <c r="AI75" s="22"/>
      <c r="AJ75" s="23" t="str">
        <f t="shared" si="18"/>
        <v/>
      </c>
      <c r="AK75" s="24"/>
      <c r="AL75" s="19" t="str">
        <f t="shared" si="19"/>
        <v/>
      </c>
      <c r="AM75" s="25" t="str">
        <f t="shared" si="20"/>
        <v>Sin reporte</v>
      </c>
    </row>
    <row r="76" spans="1:39" ht="62.1" customHeight="1" x14ac:dyDescent="0.25">
      <c r="A76" s="15" t="s">
        <v>718</v>
      </c>
      <c r="B76" s="16" t="s">
        <v>394</v>
      </c>
      <c r="C76" s="16" t="s">
        <v>690</v>
      </c>
      <c r="D76" s="16" t="s">
        <v>719</v>
      </c>
      <c r="E76" s="16" t="s">
        <v>720</v>
      </c>
      <c r="F76" s="16" t="s">
        <v>721</v>
      </c>
      <c r="G76" s="15" t="s">
        <v>153</v>
      </c>
      <c r="H76" s="17" t="s">
        <v>722</v>
      </c>
      <c r="I76" s="16" t="s">
        <v>271</v>
      </c>
      <c r="J76" s="34">
        <v>1</v>
      </c>
      <c r="K76" s="34">
        <v>1</v>
      </c>
      <c r="L76" s="15" t="s">
        <v>156</v>
      </c>
      <c r="M76" s="30">
        <f t="shared" si="14"/>
        <v>2</v>
      </c>
      <c r="N76" s="15" t="s">
        <v>137</v>
      </c>
      <c r="O76" s="16" t="s">
        <v>139</v>
      </c>
      <c r="P76" s="16" t="s">
        <v>157</v>
      </c>
      <c r="Q76" s="16" t="s">
        <v>140</v>
      </c>
      <c r="R76" s="16" t="s">
        <v>354</v>
      </c>
      <c r="S76" s="16" t="s">
        <v>723</v>
      </c>
      <c r="T76" s="15" t="s">
        <v>174</v>
      </c>
      <c r="U76" s="16" t="s">
        <v>144</v>
      </c>
      <c r="V76" s="20" t="s">
        <v>240</v>
      </c>
      <c r="W76" s="20" t="s">
        <v>241</v>
      </c>
      <c r="X76" s="20" t="s">
        <v>356</v>
      </c>
      <c r="Y76" s="21" t="s">
        <v>243</v>
      </c>
      <c r="Z76" s="33"/>
      <c r="AA76" s="23" t="str">
        <f t="shared" si="15"/>
        <v/>
      </c>
      <c r="AB76" s="24"/>
      <c r="AC76" s="33"/>
      <c r="AD76" s="23" t="str">
        <f t="shared" si="16"/>
        <v/>
      </c>
      <c r="AE76" s="24"/>
      <c r="AF76" s="33"/>
      <c r="AG76" s="23" t="str">
        <f t="shared" si="17"/>
        <v/>
      </c>
      <c r="AH76" s="24"/>
      <c r="AI76" s="33"/>
      <c r="AJ76" s="23" t="str">
        <f t="shared" si="18"/>
        <v/>
      </c>
      <c r="AK76" s="24"/>
      <c r="AL76" s="19" t="str">
        <f t="shared" si="19"/>
        <v/>
      </c>
      <c r="AM76" s="25" t="str">
        <f t="shared" si="20"/>
        <v>Sin reporte</v>
      </c>
    </row>
    <row r="77" spans="1:39" ht="62.1" customHeight="1" x14ac:dyDescent="0.25">
      <c r="A77" s="26" t="s">
        <v>724</v>
      </c>
      <c r="B77" s="27" t="s">
        <v>394</v>
      </c>
      <c r="C77" s="27" t="s">
        <v>690</v>
      </c>
      <c r="D77" s="27" t="s">
        <v>725</v>
      </c>
      <c r="E77" s="27" t="s">
        <v>701</v>
      </c>
      <c r="F77" s="27" t="s">
        <v>726</v>
      </c>
      <c r="G77" s="26" t="s">
        <v>153</v>
      </c>
      <c r="H77" s="28" t="s">
        <v>727</v>
      </c>
      <c r="I77" s="27" t="s">
        <v>271</v>
      </c>
      <c r="J77" s="29">
        <v>1</v>
      </c>
      <c r="K77" s="29">
        <v>4</v>
      </c>
      <c r="L77" s="26" t="s">
        <v>156</v>
      </c>
      <c r="M77" s="30">
        <f t="shared" si="14"/>
        <v>5</v>
      </c>
      <c r="N77" s="26" t="s">
        <v>137</v>
      </c>
      <c r="O77" s="27" t="s">
        <v>237</v>
      </c>
      <c r="P77" s="27" t="s">
        <v>728</v>
      </c>
      <c r="Q77" s="27" t="s">
        <v>140</v>
      </c>
      <c r="R77" s="27" t="s">
        <v>354</v>
      </c>
      <c r="S77" s="27" t="s">
        <v>729</v>
      </c>
      <c r="T77" s="26" t="s">
        <v>220</v>
      </c>
      <c r="U77" s="27" t="s">
        <v>698</v>
      </c>
      <c r="V77" s="20" t="s">
        <v>240</v>
      </c>
      <c r="W77" s="20" t="s">
        <v>241</v>
      </c>
      <c r="X77" s="20" t="s">
        <v>356</v>
      </c>
      <c r="Y77" s="21" t="s">
        <v>243</v>
      </c>
      <c r="Z77" s="33"/>
      <c r="AA77" s="23" t="str">
        <f t="shared" si="15"/>
        <v/>
      </c>
      <c r="AB77" s="24"/>
      <c r="AC77" s="33"/>
      <c r="AD77" s="23" t="str">
        <f t="shared" si="16"/>
        <v/>
      </c>
      <c r="AE77" s="24"/>
      <c r="AF77" s="33"/>
      <c r="AG77" s="23" t="str">
        <f t="shared" si="17"/>
        <v/>
      </c>
      <c r="AH77" s="24"/>
      <c r="AI77" s="33"/>
      <c r="AJ77" s="23" t="str">
        <f t="shared" si="18"/>
        <v/>
      </c>
      <c r="AK77" s="24"/>
      <c r="AL77" s="19" t="str">
        <f t="shared" si="19"/>
        <v/>
      </c>
      <c r="AM77" s="25" t="str">
        <f t="shared" si="20"/>
        <v>Sin reporte</v>
      </c>
    </row>
    <row r="78" spans="1:39" ht="62.1" customHeight="1" x14ac:dyDescent="0.25">
      <c r="A78" s="15" t="s">
        <v>730</v>
      </c>
      <c r="B78" s="16" t="s">
        <v>394</v>
      </c>
      <c r="C78" s="16" t="s">
        <v>690</v>
      </c>
      <c r="D78" s="16" t="s">
        <v>731</v>
      </c>
      <c r="E78" s="16" t="s">
        <v>732</v>
      </c>
      <c r="F78" s="16" t="s">
        <v>733</v>
      </c>
      <c r="G78" s="15" t="s">
        <v>133</v>
      </c>
      <c r="H78" s="17" t="s">
        <v>734</v>
      </c>
      <c r="I78" s="16" t="s">
        <v>584</v>
      </c>
      <c r="J78" s="18">
        <v>1</v>
      </c>
      <c r="K78" s="18">
        <v>1</v>
      </c>
      <c r="L78" s="15" t="s">
        <v>136</v>
      </c>
      <c r="M78" s="19">
        <f t="shared" si="14"/>
        <v>1</v>
      </c>
      <c r="N78" s="15" t="s">
        <v>236</v>
      </c>
      <c r="O78" s="16" t="s">
        <v>237</v>
      </c>
      <c r="P78" s="16" t="s">
        <v>157</v>
      </c>
      <c r="Q78" s="16" t="s">
        <v>483</v>
      </c>
      <c r="R78" s="16" t="s">
        <v>141</v>
      </c>
      <c r="S78" s="16" t="s">
        <v>735</v>
      </c>
      <c r="T78" s="15" t="s">
        <v>174</v>
      </c>
      <c r="U78" s="16" t="s">
        <v>144</v>
      </c>
      <c r="V78" s="20" t="s">
        <v>240</v>
      </c>
      <c r="W78" s="20" t="s">
        <v>241</v>
      </c>
      <c r="X78" s="20" t="s">
        <v>578</v>
      </c>
      <c r="Y78" s="21" t="s">
        <v>243</v>
      </c>
      <c r="Z78" s="22"/>
      <c r="AA78" s="23" t="str">
        <f t="shared" si="15"/>
        <v/>
      </c>
      <c r="AB78" s="24"/>
      <c r="AC78" s="22"/>
      <c r="AD78" s="23" t="str">
        <f t="shared" si="16"/>
        <v/>
      </c>
      <c r="AE78" s="24"/>
      <c r="AF78" s="22"/>
      <c r="AG78" s="23" t="str">
        <f t="shared" si="17"/>
        <v/>
      </c>
      <c r="AH78" s="24"/>
      <c r="AI78" s="22"/>
      <c r="AJ78" s="23" t="str">
        <f t="shared" si="18"/>
        <v/>
      </c>
      <c r="AK78" s="24"/>
      <c r="AL78" s="19" t="str">
        <f t="shared" si="19"/>
        <v/>
      </c>
      <c r="AM78" s="25" t="str">
        <f t="shared" si="20"/>
        <v>Sin reporte</v>
      </c>
    </row>
    <row r="79" spans="1:39" ht="62.1" customHeight="1" x14ac:dyDescent="0.25">
      <c r="A79" s="26" t="s">
        <v>736</v>
      </c>
      <c r="B79" s="27" t="s">
        <v>394</v>
      </c>
      <c r="C79" s="27" t="s">
        <v>690</v>
      </c>
      <c r="D79" s="27" t="s">
        <v>737</v>
      </c>
      <c r="E79" s="27" t="s">
        <v>647</v>
      </c>
      <c r="F79" s="27" t="s">
        <v>738</v>
      </c>
      <c r="G79" s="26" t="s">
        <v>649</v>
      </c>
      <c r="H79" s="28" t="s">
        <v>739</v>
      </c>
      <c r="I79" s="27" t="s">
        <v>740</v>
      </c>
      <c r="J79" s="29">
        <v>84</v>
      </c>
      <c r="K79" s="29">
        <v>90</v>
      </c>
      <c r="L79" s="26" t="s">
        <v>136</v>
      </c>
      <c r="M79" s="30">
        <f t="shared" si="14"/>
        <v>90</v>
      </c>
      <c r="N79" s="26" t="s">
        <v>313</v>
      </c>
      <c r="O79" s="27" t="s">
        <v>157</v>
      </c>
      <c r="P79" s="27" t="s">
        <v>237</v>
      </c>
      <c r="Q79" s="27" t="s">
        <v>652</v>
      </c>
      <c r="R79" s="27" t="s">
        <v>141</v>
      </c>
      <c r="S79" s="27" t="s">
        <v>653</v>
      </c>
      <c r="T79" s="26" t="s">
        <v>220</v>
      </c>
      <c r="U79" s="27" t="s">
        <v>698</v>
      </c>
      <c r="V79" s="20" t="s">
        <v>284</v>
      </c>
      <c r="W79" s="20" t="s">
        <v>285</v>
      </c>
      <c r="X79" s="20" t="s">
        <v>286</v>
      </c>
      <c r="Y79" s="21" t="s">
        <v>144</v>
      </c>
      <c r="Z79" s="33"/>
      <c r="AA79" s="23" t="str">
        <f t="shared" si="15"/>
        <v/>
      </c>
      <c r="AB79" s="24"/>
      <c r="AC79" s="33"/>
      <c r="AD79" s="23" t="str">
        <f t="shared" si="16"/>
        <v/>
      </c>
      <c r="AE79" s="24"/>
      <c r="AF79" s="33"/>
      <c r="AG79" s="23" t="str">
        <f t="shared" si="17"/>
        <v/>
      </c>
      <c r="AH79" s="24"/>
      <c r="AI79" s="33"/>
      <c r="AJ79" s="23" t="str">
        <f t="shared" si="18"/>
        <v/>
      </c>
      <c r="AK79" s="24"/>
      <c r="AL79" s="19" t="str">
        <f t="shared" si="19"/>
        <v/>
      </c>
      <c r="AM79" s="25" t="str">
        <f t="shared" si="20"/>
        <v>Sin reporte</v>
      </c>
    </row>
    <row r="80" spans="1:39" ht="62.1" customHeight="1" x14ac:dyDescent="0.25">
      <c r="A80" s="15" t="s">
        <v>741</v>
      </c>
      <c r="B80" s="16" t="s">
        <v>394</v>
      </c>
      <c r="C80" s="16" t="s">
        <v>742</v>
      </c>
      <c r="D80" s="16" t="s">
        <v>743</v>
      </c>
      <c r="E80" s="16" t="s">
        <v>744</v>
      </c>
      <c r="F80" s="16" t="s">
        <v>745</v>
      </c>
      <c r="G80" s="15" t="s">
        <v>153</v>
      </c>
      <c r="H80" s="17" t="s">
        <v>746</v>
      </c>
      <c r="I80" s="16" t="s">
        <v>271</v>
      </c>
      <c r="J80" s="34">
        <v>2</v>
      </c>
      <c r="K80" s="34">
        <v>4</v>
      </c>
      <c r="L80" s="15" t="s">
        <v>156</v>
      </c>
      <c r="M80" s="30">
        <f t="shared" si="14"/>
        <v>6</v>
      </c>
      <c r="N80" s="15" t="s">
        <v>137</v>
      </c>
      <c r="O80" s="16" t="s">
        <v>186</v>
      </c>
      <c r="P80" s="16" t="s">
        <v>301</v>
      </c>
      <c r="Q80" s="16" t="s">
        <v>140</v>
      </c>
      <c r="R80" s="16" t="s">
        <v>747</v>
      </c>
      <c r="S80" s="16" t="s">
        <v>748</v>
      </c>
      <c r="T80" s="15" t="s">
        <v>174</v>
      </c>
      <c r="U80" s="16" t="s">
        <v>749</v>
      </c>
      <c r="V80" s="20" t="s">
        <v>145</v>
      </c>
      <c r="W80" s="20" t="s">
        <v>304</v>
      </c>
      <c r="X80" s="20" t="s">
        <v>476</v>
      </c>
      <c r="Y80" s="21" t="s">
        <v>477</v>
      </c>
      <c r="Z80" s="33"/>
      <c r="AA80" s="23" t="str">
        <f t="shared" si="15"/>
        <v/>
      </c>
      <c r="AB80" s="24"/>
      <c r="AC80" s="33"/>
      <c r="AD80" s="23" t="str">
        <f t="shared" si="16"/>
        <v/>
      </c>
      <c r="AE80" s="24"/>
      <c r="AF80" s="33"/>
      <c r="AG80" s="23" t="str">
        <f t="shared" si="17"/>
        <v/>
      </c>
      <c r="AH80" s="24"/>
      <c r="AI80" s="33"/>
      <c r="AJ80" s="23" t="str">
        <f t="shared" si="18"/>
        <v/>
      </c>
      <c r="AK80" s="24"/>
      <c r="AL80" s="19" t="str">
        <f t="shared" si="19"/>
        <v/>
      </c>
      <c r="AM80" s="25" t="str">
        <f t="shared" si="20"/>
        <v>Sin reporte</v>
      </c>
    </row>
    <row r="81" spans="1:39" ht="62.1" customHeight="1" x14ac:dyDescent="0.25">
      <c r="A81" s="26" t="s">
        <v>750</v>
      </c>
      <c r="B81" s="27" t="s">
        <v>394</v>
      </c>
      <c r="C81" s="27" t="s">
        <v>742</v>
      </c>
      <c r="D81" s="27" t="s">
        <v>751</v>
      </c>
      <c r="E81" s="27" t="s">
        <v>752</v>
      </c>
      <c r="F81" s="27" t="s">
        <v>753</v>
      </c>
      <c r="G81" s="26" t="s">
        <v>153</v>
      </c>
      <c r="H81" s="28" t="s">
        <v>754</v>
      </c>
      <c r="I81" s="27" t="s">
        <v>271</v>
      </c>
      <c r="J81" s="29">
        <v>0</v>
      </c>
      <c r="K81" s="29">
        <v>10</v>
      </c>
      <c r="L81" s="26" t="s">
        <v>156</v>
      </c>
      <c r="M81" s="30">
        <f t="shared" si="14"/>
        <v>10</v>
      </c>
      <c r="N81" s="26" t="s">
        <v>184</v>
      </c>
      <c r="O81" s="27" t="s">
        <v>139</v>
      </c>
      <c r="P81" s="27" t="s">
        <v>208</v>
      </c>
      <c r="Q81" s="27" t="s">
        <v>755</v>
      </c>
      <c r="R81" s="27" t="s">
        <v>354</v>
      </c>
      <c r="S81" s="27" t="s">
        <v>756</v>
      </c>
      <c r="T81" s="26" t="s">
        <v>143</v>
      </c>
      <c r="U81" s="27" t="s">
        <v>144</v>
      </c>
      <c r="V81" s="20" t="s">
        <v>240</v>
      </c>
      <c r="W81" s="20" t="s">
        <v>241</v>
      </c>
      <c r="X81" s="20" t="s">
        <v>356</v>
      </c>
      <c r="Y81" s="21" t="s">
        <v>243</v>
      </c>
      <c r="Z81" s="33"/>
      <c r="AA81" s="23" t="str">
        <f t="shared" si="15"/>
        <v/>
      </c>
      <c r="AB81" s="24"/>
      <c r="AC81" s="33"/>
      <c r="AD81" s="23" t="str">
        <f t="shared" si="16"/>
        <v/>
      </c>
      <c r="AE81" s="24"/>
      <c r="AF81" s="33"/>
      <c r="AG81" s="23" t="str">
        <f t="shared" si="17"/>
        <v/>
      </c>
      <c r="AH81" s="24"/>
      <c r="AI81" s="33"/>
      <c r="AJ81" s="23" t="str">
        <f t="shared" si="18"/>
        <v/>
      </c>
      <c r="AK81" s="24"/>
      <c r="AL81" s="19" t="str">
        <f t="shared" si="19"/>
        <v/>
      </c>
      <c r="AM81" s="25" t="str">
        <f t="shared" si="20"/>
        <v>Sin reporte</v>
      </c>
    </row>
    <row r="82" spans="1:39" ht="62.1" customHeight="1" x14ac:dyDescent="0.25">
      <c r="A82" s="15" t="s">
        <v>757</v>
      </c>
      <c r="B82" s="16" t="s">
        <v>394</v>
      </c>
      <c r="C82" s="16" t="s">
        <v>742</v>
      </c>
      <c r="D82" s="16" t="s">
        <v>758</v>
      </c>
      <c r="E82" s="16" t="s">
        <v>759</v>
      </c>
      <c r="F82" s="16" t="s">
        <v>760</v>
      </c>
      <c r="G82" s="15" t="s">
        <v>153</v>
      </c>
      <c r="H82" s="17" t="s">
        <v>761</v>
      </c>
      <c r="I82" s="16" t="s">
        <v>271</v>
      </c>
      <c r="J82" s="34">
        <v>1</v>
      </c>
      <c r="K82" s="34">
        <v>2</v>
      </c>
      <c r="L82" s="15" t="s">
        <v>156</v>
      </c>
      <c r="M82" s="30">
        <f t="shared" si="14"/>
        <v>3</v>
      </c>
      <c r="N82" s="15" t="s">
        <v>207</v>
      </c>
      <c r="O82" s="16" t="s">
        <v>157</v>
      </c>
      <c r="P82" s="16" t="s">
        <v>762</v>
      </c>
      <c r="Q82" s="16" t="s">
        <v>207</v>
      </c>
      <c r="R82" s="16" t="s">
        <v>141</v>
      </c>
      <c r="S82" s="16" t="s">
        <v>763</v>
      </c>
      <c r="T82" s="15" t="s">
        <v>143</v>
      </c>
      <c r="U82" s="16" t="s">
        <v>144</v>
      </c>
      <c r="V82" s="31" t="s">
        <v>160</v>
      </c>
      <c r="W82" s="31" t="s">
        <v>161</v>
      </c>
      <c r="X82" s="31" t="s">
        <v>162</v>
      </c>
      <c r="Y82" s="32" t="s">
        <v>144</v>
      </c>
      <c r="Z82" s="33"/>
      <c r="AA82" s="23" t="str">
        <f t="shared" si="15"/>
        <v/>
      </c>
      <c r="AB82" s="24"/>
      <c r="AC82" s="33"/>
      <c r="AD82" s="23" t="str">
        <f t="shared" si="16"/>
        <v/>
      </c>
      <c r="AE82" s="24"/>
      <c r="AF82" s="33"/>
      <c r="AG82" s="23" t="str">
        <f t="shared" si="17"/>
        <v/>
      </c>
      <c r="AH82" s="24"/>
      <c r="AI82" s="33"/>
      <c r="AJ82" s="23" t="str">
        <f t="shared" si="18"/>
        <v/>
      </c>
      <c r="AK82" s="24"/>
      <c r="AL82" s="19" t="str">
        <f t="shared" si="19"/>
        <v/>
      </c>
      <c r="AM82" s="25" t="str">
        <f t="shared" si="20"/>
        <v>Sin reporte</v>
      </c>
    </row>
    <row r="83" spans="1:39" ht="62.1" customHeight="1" x14ac:dyDescent="0.25">
      <c r="A83" s="26" t="s">
        <v>764</v>
      </c>
      <c r="B83" s="27" t="s">
        <v>394</v>
      </c>
      <c r="C83" s="27" t="s">
        <v>742</v>
      </c>
      <c r="D83" s="27" t="s">
        <v>765</v>
      </c>
      <c r="E83" s="27" t="s">
        <v>766</v>
      </c>
      <c r="F83" s="27" t="s">
        <v>767</v>
      </c>
      <c r="G83" s="26" t="s">
        <v>153</v>
      </c>
      <c r="H83" s="28" t="s">
        <v>768</v>
      </c>
      <c r="I83" s="27" t="s">
        <v>271</v>
      </c>
      <c r="J83" s="29">
        <v>2</v>
      </c>
      <c r="K83" s="29">
        <v>6</v>
      </c>
      <c r="L83" s="26" t="s">
        <v>156</v>
      </c>
      <c r="M83" s="30">
        <f t="shared" si="14"/>
        <v>8</v>
      </c>
      <c r="N83" s="26" t="s">
        <v>137</v>
      </c>
      <c r="O83" s="27" t="s">
        <v>186</v>
      </c>
      <c r="P83" s="27" t="s">
        <v>237</v>
      </c>
      <c r="Q83" s="27" t="s">
        <v>140</v>
      </c>
      <c r="R83" s="27" t="s">
        <v>747</v>
      </c>
      <c r="S83" s="27" t="s">
        <v>769</v>
      </c>
      <c r="T83" s="26" t="s">
        <v>143</v>
      </c>
      <c r="U83" s="27" t="s">
        <v>770</v>
      </c>
      <c r="V83" s="20" t="s">
        <v>145</v>
      </c>
      <c r="W83" s="20" t="s">
        <v>304</v>
      </c>
      <c r="X83" s="20" t="s">
        <v>476</v>
      </c>
      <c r="Y83" s="21" t="s">
        <v>477</v>
      </c>
      <c r="Z83" s="33"/>
      <c r="AA83" s="23" t="str">
        <f t="shared" si="15"/>
        <v/>
      </c>
      <c r="AB83" s="24"/>
      <c r="AC83" s="33"/>
      <c r="AD83" s="23" t="str">
        <f t="shared" si="16"/>
        <v/>
      </c>
      <c r="AE83" s="24"/>
      <c r="AF83" s="33"/>
      <c r="AG83" s="23" t="str">
        <f t="shared" si="17"/>
        <v/>
      </c>
      <c r="AH83" s="24"/>
      <c r="AI83" s="33"/>
      <c r="AJ83" s="23" t="str">
        <f t="shared" si="18"/>
        <v/>
      </c>
      <c r="AK83" s="24"/>
      <c r="AL83" s="19" t="str">
        <f t="shared" si="19"/>
        <v/>
      </c>
      <c r="AM83" s="25" t="str">
        <f t="shared" si="20"/>
        <v>Sin reporte</v>
      </c>
    </row>
    <row r="84" spans="1:39" ht="62.1" customHeight="1" x14ac:dyDescent="0.25">
      <c r="A84" s="15" t="s">
        <v>771</v>
      </c>
      <c r="B84" s="16" t="s">
        <v>394</v>
      </c>
      <c r="C84" s="16" t="s">
        <v>742</v>
      </c>
      <c r="D84" s="16" t="s">
        <v>772</v>
      </c>
      <c r="E84" s="16" t="s">
        <v>773</v>
      </c>
      <c r="F84" s="16" t="s">
        <v>774</v>
      </c>
      <c r="G84" s="15" t="s">
        <v>153</v>
      </c>
      <c r="H84" s="17" t="s">
        <v>775</v>
      </c>
      <c r="I84" s="16" t="s">
        <v>271</v>
      </c>
      <c r="J84" s="34">
        <v>0</v>
      </c>
      <c r="K84" s="34">
        <v>1</v>
      </c>
      <c r="L84" s="15" t="s">
        <v>156</v>
      </c>
      <c r="M84" s="30">
        <f t="shared" si="14"/>
        <v>1</v>
      </c>
      <c r="N84" s="15" t="s">
        <v>184</v>
      </c>
      <c r="O84" s="16" t="s">
        <v>157</v>
      </c>
      <c r="P84" s="16" t="s">
        <v>185</v>
      </c>
      <c r="Q84" s="16" t="s">
        <v>197</v>
      </c>
      <c r="R84" s="16" t="s">
        <v>776</v>
      </c>
      <c r="S84" s="16" t="s">
        <v>777</v>
      </c>
      <c r="T84" s="15" t="s">
        <v>143</v>
      </c>
      <c r="U84" s="16" t="s">
        <v>144</v>
      </c>
      <c r="V84" s="20" t="s">
        <v>240</v>
      </c>
      <c r="W84" s="20" t="s">
        <v>241</v>
      </c>
      <c r="X84" s="20" t="s">
        <v>778</v>
      </c>
      <c r="Y84" s="21" t="s">
        <v>779</v>
      </c>
      <c r="Z84" s="33"/>
      <c r="AA84" s="23" t="str">
        <f t="shared" si="15"/>
        <v/>
      </c>
      <c r="AB84" s="24"/>
      <c r="AC84" s="33"/>
      <c r="AD84" s="23" t="str">
        <f t="shared" si="16"/>
        <v/>
      </c>
      <c r="AE84" s="24"/>
      <c r="AF84" s="33"/>
      <c r="AG84" s="23" t="str">
        <f t="shared" si="17"/>
        <v/>
      </c>
      <c r="AH84" s="24"/>
      <c r="AI84" s="33"/>
      <c r="AJ84" s="23" t="str">
        <f t="shared" si="18"/>
        <v/>
      </c>
      <c r="AK84" s="24"/>
      <c r="AL84" s="19" t="str">
        <f t="shared" si="19"/>
        <v/>
      </c>
      <c r="AM84" s="25" t="str">
        <f t="shared" si="20"/>
        <v>Sin reporte</v>
      </c>
    </row>
    <row r="85" spans="1:39" ht="62.1" customHeight="1" x14ac:dyDescent="0.25">
      <c r="A85" s="26" t="s">
        <v>780</v>
      </c>
      <c r="B85" s="27" t="s">
        <v>394</v>
      </c>
      <c r="C85" s="27" t="s">
        <v>781</v>
      </c>
      <c r="D85" s="27" t="s">
        <v>782</v>
      </c>
      <c r="E85" s="27" t="s">
        <v>783</v>
      </c>
      <c r="F85" s="27" t="s">
        <v>784</v>
      </c>
      <c r="G85" s="26" t="s">
        <v>133</v>
      </c>
      <c r="H85" s="28" t="s">
        <v>785</v>
      </c>
      <c r="I85" s="27" t="s">
        <v>786</v>
      </c>
      <c r="J85" s="35">
        <v>0</v>
      </c>
      <c r="K85" s="35">
        <v>1</v>
      </c>
      <c r="L85" s="26" t="s">
        <v>136</v>
      </c>
      <c r="M85" s="19">
        <f t="shared" si="14"/>
        <v>1</v>
      </c>
      <c r="N85" s="26" t="s">
        <v>184</v>
      </c>
      <c r="O85" s="27" t="s">
        <v>157</v>
      </c>
      <c r="P85" s="27" t="s">
        <v>787</v>
      </c>
      <c r="Q85" s="27" t="s">
        <v>187</v>
      </c>
      <c r="R85" s="27" t="s">
        <v>141</v>
      </c>
      <c r="S85" s="27" t="s">
        <v>788</v>
      </c>
      <c r="T85" s="26" t="s">
        <v>220</v>
      </c>
      <c r="U85" s="27" t="s">
        <v>789</v>
      </c>
      <c r="V85" s="20" t="s">
        <v>284</v>
      </c>
      <c r="W85" s="20" t="s">
        <v>285</v>
      </c>
      <c r="X85" s="20" t="s">
        <v>286</v>
      </c>
      <c r="Y85" s="21" t="s">
        <v>144</v>
      </c>
      <c r="Z85" s="22"/>
      <c r="AA85" s="23" t="str">
        <f t="shared" si="15"/>
        <v/>
      </c>
      <c r="AB85" s="24"/>
      <c r="AC85" s="22"/>
      <c r="AD85" s="23" t="str">
        <f t="shared" si="16"/>
        <v/>
      </c>
      <c r="AE85" s="24"/>
      <c r="AF85" s="22"/>
      <c r="AG85" s="23" t="str">
        <f t="shared" si="17"/>
        <v/>
      </c>
      <c r="AH85" s="24"/>
      <c r="AI85" s="22"/>
      <c r="AJ85" s="23" t="str">
        <f t="shared" si="18"/>
        <v/>
      </c>
      <c r="AK85" s="24"/>
      <c r="AL85" s="19" t="str">
        <f t="shared" si="19"/>
        <v/>
      </c>
      <c r="AM85" s="25" t="str">
        <f t="shared" si="20"/>
        <v>Sin reporte</v>
      </c>
    </row>
    <row r="86" spans="1:39" ht="62.1" customHeight="1" x14ac:dyDescent="0.25">
      <c r="A86" s="15" t="s">
        <v>790</v>
      </c>
      <c r="B86" s="16" t="s">
        <v>394</v>
      </c>
      <c r="C86" s="16" t="s">
        <v>781</v>
      </c>
      <c r="D86" s="16" t="s">
        <v>791</v>
      </c>
      <c r="E86" s="16" t="s">
        <v>792</v>
      </c>
      <c r="F86" s="16" t="s">
        <v>793</v>
      </c>
      <c r="G86" s="15" t="s">
        <v>133</v>
      </c>
      <c r="H86" s="17" t="s">
        <v>794</v>
      </c>
      <c r="I86" s="16" t="s">
        <v>135</v>
      </c>
      <c r="J86" s="18">
        <v>1</v>
      </c>
      <c r="K86" s="18">
        <v>1</v>
      </c>
      <c r="L86" s="15" t="s">
        <v>136</v>
      </c>
      <c r="M86" s="19">
        <f t="shared" si="14"/>
        <v>1</v>
      </c>
      <c r="N86" s="15" t="s">
        <v>293</v>
      </c>
      <c r="O86" s="16" t="s">
        <v>157</v>
      </c>
      <c r="P86" s="16" t="s">
        <v>272</v>
      </c>
      <c r="Q86" s="16" t="s">
        <v>293</v>
      </c>
      <c r="R86" s="16" t="s">
        <v>141</v>
      </c>
      <c r="S86" s="16" t="s">
        <v>795</v>
      </c>
      <c r="T86" s="15" t="s">
        <v>174</v>
      </c>
      <c r="U86" s="16" t="s">
        <v>789</v>
      </c>
      <c r="V86" s="20" t="s">
        <v>284</v>
      </c>
      <c r="W86" s="20" t="s">
        <v>285</v>
      </c>
      <c r="X86" s="20" t="s">
        <v>286</v>
      </c>
      <c r="Y86" s="21" t="s">
        <v>144</v>
      </c>
      <c r="Z86" s="22"/>
      <c r="AA86" s="23" t="str">
        <f t="shared" si="15"/>
        <v/>
      </c>
      <c r="AB86" s="24"/>
      <c r="AC86" s="22"/>
      <c r="AD86" s="23" t="str">
        <f t="shared" si="16"/>
        <v/>
      </c>
      <c r="AE86" s="24"/>
      <c r="AF86" s="22"/>
      <c r="AG86" s="23" t="str">
        <f t="shared" si="17"/>
        <v/>
      </c>
      <c r="AH86" s="24"/>
      <c r="AI86" s="22"/>
      <c r="AJ86" s="23" t="str">
        <f t="shared" si="18"/>
        <v/>
      </c>
      <c r="AK86" s="24"/>
      <c r="AL86" s="19" t="str">
        <f t="shared" si="19"/>
        <v/>
      </c>
      <c r="AM86" s="25" t="str">
        <f t="shared" si="20"/>
        <v>Sin reporte</v>
      </c>
    </row>
    <row r="88" spans="1:39" x14ac:dyDescent="0.25">
      <c r="A88" s="67" t="s">
        <v>796</v>
      </c>
      <c r="B88" s="63"/>
      <c r="C88" s="63"/>
      <c r="D88" s="63"/>
      <c r="E88" s="63"/>
      <c r="F88" s="63"/>
      <c r="G88" s="63"/>
      <c r="H88" s="63"/>
      <c r="I88" s="63"/>
      <c r="J88" s="63"/>
      <c r="K88" s="63"/>
      <c r="L88" s="63"/>
      <c r="M88" s="63"/>
      <c r="N88" s="63"/>
      <c r="O88" s="63"/>
      <c r="P88" s="63"/>
      <c r="Q88" s="63"/>
      <c r="R88" s="63"/>
      <c r="S88" s="63"/>
      <c r="T88" s="63"/>
      <c r="U88" s="63"/>
    </row>
    <row r="89" spans="1:39" x14ac:dyDescent="0.25">
      <c r="A89" s="63"/>
      <c r="B89" s="63"/>
      <c r="C89" s="63"/>
      <c r="D89" s="63"/>
      <c r="E89" s="63"/>
      <c r="F89" s="63"/>
      <c r="G89" s="63"/>
      <c r="H89" s="63"/>
      <c r="I89" s="63"/>
      <c r="J89" s="63"/>
      <c r="K89" s="63"/>
      <c r="L89" s="63"/>
      <c r="M89" s="63"/>
      <c r="N89" s="63"/>
      <c r="O89" s="63"/>
      <c r="P89" s="63"/>
      <c r="Q89" s="63"/>
      <c r="R89" s="63"/>
      <c r="S89" s="63"/>
      <c r="T89" s="63"/>
      <c r="U89" s="63"/>
    </row>
  </sheetData>
  <sheetProtection formatCells="0" formatColumns="0" formatRows="0" sort="0" autoFilter="0"/>
  <autoFilter ref="A3:AM86" xr:uid="{00000000-0009-0000-0000-000001000000}"/>
  <mergeCells count="13">
    <mergeCell ref="A88:U89"/>
    <mergeCell ref="A2:C2"/>
    <mergeCell ref="Z2:AB2"/>
    <mergeCell ref="AI2:AK2"/>
    <mergeCell ref="A1:AM1"/>
    <mergeCell ref="O2:S2"/>
    <mergeCell ref="T2:U2"/>
    <mergeCell ref="AC2:AE2"/>
    <mergeCell ref="I2:N2"/>
    <mergeCell ref="AF2:AH2"/>
    <mergeCell ref="D2:H2"/>
    <mergeCell ref="V2:Y2"/>
    <mergeCell ref="AL2:AM2"/>
  </mergeCells>
  <conditionalFormatting sqref="T4:T86">
    <cfRule type="cellIs" dxfId="4" priority="5" operator="equal">
      <formula>"Muy alta"</formula>
    </cfRule>
  </conditionalFormatting>
  <conditionalFormatting sqref="AM4:AM86">
    <cfRule type="cellIs" dxfId="3" priority="1" operator="equal">
      <formula>"Cumplida"</formula>
    </cfRule>
    <cfRule type="cellIs" dxfId="2" priority="2" operator="equal">
      <formula>"Satisfactoria"</formula>
    </cfRule>
    <cfRule type="cellIs" dxfId="1" priority="3" operator="equal">
      <formula>"En riesgo"</formula>
    </cfRule>
    <cfRule type="cellIs" dxfId="0" priority="4" operator="equal">
      <formula>"Crítica"</formula>
    </cfRule>
  </conditionalFormatting>
  <dataValidations count="2">
    <dataValidation type="list" allowBlank="1" sqref="L4:L86" xr:uid="{00000000-0002-0000-0100-000000000000}">
      <formula1>"Suma,No acumulable"</formula1>
    </dataValidation>
    <dataValidation type="list" allowBlank="1" sqref="T4:T86" xr:uid="{00000000-0002-0000-0100-000001000000}">
      <formula1>"Muy alta,Alta,Media,Baja"</formula1>
    </dataValidation>
  </dataValidations>
  <pageMargins left="0.3" right="0.3" top="0.4" bottom="0.4" header="0.5" footer="0.5"/>
  <pageSetup fitToWidth="0" fitToHeight="0" orientation="landscape"/>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G77"/>
  <sheetViews>
    <sheetView showGridLines="0" workbookViewId="0">
      <selection activeCell="F15" sqref="F15"/>
    </sheetView>
  </sheetViews>
  <sheetFormatPr baseColWidth="10" defaultColWidth="9.140625" defaultRowHeight="15" x14ac:dyDescent="0.25"/>
  <cols>
    <col min="1" max="1" width="3" customWidth="1"/>
    <col min="2" max="2" width="40" customWidth="1"/>
    <col min="3" max="7" width="14" customWidth="1"/>
    <col min="8" max="8" width="16" customWidth="1"/>
  </cols>
  <sheetData>
    <row r="2" spans="2:6" ht="18" x14ac:dyDescent="0.25">
      <c r="B2" s="1" t="s">
        <v>797</v>
      </c>
    </row>
    <row r="3" spans="2:6" x14ac:dyDescent="0.25">
      <c r="B3" s="36" t="s">
        <v>798</v>
      </c>
    </row>
    <row r="5" spans="2:6" x14ac:dyDescent="0.25">
      <c r="B5" s="37" t="s">
        <v>799</v>
      </c>
      <c r="C5" s="68"/>
      <c r="D5" s="69"/>
      <c r="E5" s="69"/>
      <c r="F5" s="38" t="s">
        <v>800</v>
      </c>
    </row>
    <row r="6" spans="2:6" x14ac:dyDescent="0.25">
      <c r="B6" s="37" t="s">
        <v>801</v>
      </c>
      <c r="C6" s="68"/>
      <c r="D6" s="69"/>
      <c r="E6" s="69"/>
      <c r="F6" s="38" t="s">
        <v>802</v>
      </c>
    </row>
    <row r="7" spans="2:6" x14ac:dyDescent="0.25">
      <c r="B7" s="37" t="s">
        <v>803</v>
      </c>
      <c r="C7" s="68"/>
      <c r="D7" s="69"/>
      <c r="E7" s="69"/>
      <c r="F7" s="38" t="s">
        <v>802</v>
      </c>
    </row>
    <row r="8" spans="2:6" x14ac:dyDescent="0.25">
      <c r="B8" s="37" t="s">
        <v>804</v>
      </c>
      <c r="C8" s="70" t="s">
        <v>1</v>
      </c>
      <c r="D8" s="65"/>
      <c r="E8" s="65"/>
    </row>
    <row r="10" spans="2:6" x14ac:dyDescent="0.25">
      <c r="B10" s="39" t="s">
        <v>805</v>
      </c>
    </row>
    <row r="11" spans="2:6" ht="30" customHeight="1" x14ac:dyDescent="0.25">
      <c r="B11" s="14" t="s">
        <v>806</v>
      </c>
      <c r="C11" s="14" t="s">
        <v>807</v>
      </c>
    </row>
    <row r="12" spans="2:6" x14ac:dyDescent="0.25">
      <c r="B12" s="40" t="s">
        <v>22</v>
      </c>
      <c r="C12" s="41">
        <f>COUNTA('Plan de Acción'!$A$4:$A$86)</f>
        <v>83</v>
      </c>
    </row>
    <row r="13" spans="2:6" x14ac:dyDescent="0.25">
      <c r="B13" s="40" t="s">
        <v>808</v>
      </c>
      <c r="C13" s="41">
        <f>COUNTIF('Plan de Acción'!$T$4:$T$86,"Muy alta")</f>
        <v>35</v>
      </c>
    </row>
    <row r="14" spans="2:6" x14ac:dyDescent="0.25">
      <c r="B14" s="40" t="s">
        <v>809</v>
      </c>
      <c r="C14" s="41">
        <f>COUNTIF('Plan de Acción'!$T$4:$T$86,"Alta")</f>
        <v>31</v>
      </c>
    </row>
    <row r="15" spans="2:6" ht="24" x14ac:dyDescent="0.25">
      <c r="B15" s="40" t="s">
        <v>810</v>
      </c>
      <c r="C15" s="41">
        <f>COUNTA('Plan de Acción'!$A$4:$A$86)-COUNTIF('Plan de Acción'!$Y$4:$Y$86,"—")</f>
        <v>58</v>
      </c>
    </row>
    <row r="16" spans="2:6" ht="24" x14ac:dyDescent="0.25">
      <c r="B16" s="40" t="s">
        <v>811</v>
      </c>
      <c r="C16" s="41">
        <f>COUNTIF('Plan de Acción'!$Y$4:$Y$86,"—")-COUNTIF('Plan de Acción'!$V$4:$V$86,"Sin anclaje directo")</f>
        <v>16</v>
      </c>
    </row>
    <row r="17" spans="2:7" ht="24" x14ac:dyDescent="0.25">
      <c r="B17" s="40" t="s">
        <v>812</v>
      </c>
      <c r="C17" s="41">
        <f>COUNTIF('Plan de Acción'!$V$4:$V$86,"Sin anclaje directo")</f>
        <v>9</v>
      </c>
    </row>
    <row r="18" spans="2:7" x14ac:dyDescent="0.25">
      <c r="B18" s="40" t="s">
        <v>813</v>
      </c>
      <c r="C18" s="41">
        <f>COUNT('Plan de Acción'!$Z$4:$Z$86)</f>
        <v>0</v>
      </c>
    </row>
    <row r="19" spans="2:7" x14ac:dyDescent="0.25">
      <c r="B19" s="40" t="s">
        <v>814</v>
      </c>
      <c r="C19" s="41">
        <f>COUNTIF('Plan de Acción'!$AM$4:$AM$86,"Sin reporte")</f>
        <v>83</v>
      </c>
    </row>
    <row r="20" spans="2:7" x14ac:dyDescent="0.25">
      <c r="B20" s="40" t="s">
        <v>815</v>
      </c>
      <c r="C20" s="41">
        <f>COUNT('Plan de Acción'!$AI$4:$AI$86)</f>
        <v>0</v>
      </c>
    </row>
    <row r="21" spans="2:7" x14ac:dyDescent="0.25">
      <c r="B21" s="40" t="s">
        <v>816</v>
      </c>
      <c r="C21" s="41">
        <f>COUNTIF('Plan de Acción'!$AM$4:$AM$86,"Cumplida")</f>
        <v>0</v>
      </c>
    </row>
    <row r="22" spans="2:7" x14ac:dyDescent="0.25">
      <c r="B22" s="40" t="s">
        <v>817</v>
      </c>
      <c r="C22" s="41">
        <f>COUNTIF('Plan de Acción'!$AM$4:$AM$86,"Satisfactoria")</f>
        <v>0</v>
      </c>
    </row>
    <row r="23" spans="2:7" x14ac:dyDescent="0.25">
      <c r="B23" s="40" t="s">
        <v>818</v>
      </c>
      <c r="C23" s="41">
        <f>COUNTIF('Plan de Acción'!$AM$4:$AM$86,"En riesgo")</f>
        <v>0</v>
      </c>
    </row>
    <row r="24" spans="2:7" x14ac:dyDescent="0.25">
      <c r="B24" s="40" t="s">
        <v>819</v>
      </c>
      <c r="C24" s="41">
        <f>COUNTIF('Plan de Acción'!$AM$4:$AM$86,"Crítica")</f>
        <v>0</v>
      </c>
    </row>
    <row r="25" spans="2:7" x14ac:dyDescent="0.25">
      <c r="B25" s="40" t="s">
        <v>820</v>
      </c>
      <c r="C25" s="42" t="str">
        <f>IFERROR(AVERAGE('Plan de Acción'!$AL$4:$AL$86),"Sin reporte")</f>
        <v>Sin reporte</v>
      </c>
    </row>
    <row r="27" spans="2:7" x14ac:dyDescent="0.25">
      <c r="B27" s="39" t="s">
        <v>821</v>
      </c>
    </row>
    <row r="28" spans="2:7" ht="30" customHeight="1" x14ac:dyDescent="0.25">
      <c r="B28" s="14" t="s">
        <v>822</v>
      </c>
      <c r="C28" s="14" t="s">
        <v>823</v>
      </c>
      <c r="D28" s="14" t="s">
        <v>824</v>
      </c>
      <c r="E28" s="14" t="s">
        <v>825</v>
      </c>
      <c r="F28" s="14" t="s">
        <v>826</v>
      </c>
      <c r="G28" s="14" t="s">
        <v>827</v>
      </c>
    </row>
    <row r="29" spans="2:7" x14ac:dyDescent="0.25">
      <c r="B29" s="40" t="s">
        <v>129</v>
      </c>
      <c r="C29" s="41">
        <f>COUNTIF('Plan de Acción'!$C$4:$C$86,$B29)</f>
        <v>2</v>
      </c>
      <c r="D29" s="41">
        <f>COUNTIFS('Plan de Acción'!$C$4:$C$86,$B29,'Plan de Acción'!$AM$4:$AM$86,"Cumplida")</f>
        <v>0</v>
      </c>
      <c r="E29" s="41">
        <f>COUNTIFS('Plan de Acción'!$C$4:$C$86,$B29,'Plan de Acción'!$AM$4:$AM$86,"En riesgo")+COUNTIFS('Plan de Acción'!$C$4:$C$86,$B29,'Plan de Acción'!$AM$4:$AM$86,"Crítica")</f>
        <v>0</v>
      </c>
      <c r="F29" s="41">
        <f>COUNTIFS('Plan de Acción'!$C$4:$C$86,$B29,'Plan de Acción'!$AM$4:$AM$86,"Sin reporte")</f>
        <v>2</v>
      </c>
      <c r="G29" s="42" t="str">
        <f>IFERROR(AVERAGEIF('Plan de Acción'!$C$4:$C$86,$B29,'Plan de Acción'!$AL$4:$AL$86),"—")</f>
        <v>—</v>
      </c>
    </row>
    <row r="30" spans="2:7" x14ac:dyDescent="0.25">
      <c r="B30" s="40" t="s">
        <v>164</v>
      </c>
      <c r="C30" s="41">
        <f>COUNTIF('Plan de Acción'!$C$4:$C$86,$B30)</f>
        <v>1</v>
      </c>
      <c r="D30" s="41">
        <f>COUNTIFS('Plan de Acción'!$C$4:$C$86,$B30,'Plan de Acción'!$AM$4:$AM$86,"Cumplida")</f>
        <v>0</v>
      </c>
      <c r="E30" s="41">
        <f>COUNTIFS('Plan de Acción'!$C$4:$C$86,$B30,'Plan de Acción'!$AM$4:$AM$86,"En riesgo")+COUNTIFS('Plan de Acción'!$C$4:$C$86,$B30,'Plan de Acción'!$AM$4:$AM$86,"Crítica")</f>
        <v>0</v>
      </c>
      <c r="F30" s="41">
        <f>COUNTIFS('Plan de Acción'!$C$4:$C$86,$B30,'Plan de Acción'!$AM$4:$AM$86,"Sin reporte")</f>
        <v>1</v>
      </c>
      <c r="G30" s="42" t="str">
        <f>IFERROR(AVERAGEIF('Plan de Acción'!$C$4:$C$86,$B30,'Plan de Acción'!$AL$4:$AL$86),"—")</f>
        <v>—</v>
      </c>
    </row>
    <row r="31" spans="2:7" x14ac:dyDescent="0.25">
      <c r="B31" s="40" t="s">
        <v>179</v>
      </c>
      <c r="C31" s="41">
        <f>COUNTIF('Plan de Acción'!$C$4:$C$86,$B31)</f>
        <v>3</v>
      </c>
      <c r="D31" s="41">
        <f>COUNTIFS('Plan de Acción'!$C$4:$C$86,$B31,'Plan de Acción'!$AM$4:$AM$86,"Cumplida")</f>
        <v>0</v>
      </c>
      <c r="E31" s="41">
        <f>COUNTIFS('Plan de Acción'!$C$4:$C$86,$B31,'Plan de Acción'!$AM$4:$AM$86,"En riesgo")+COUNTIFS('Plan de Acción'!$C$4:$C$86,$B31,'Plan de Acción'!$AM$4:$AM$86,"Crítica")</f>
        <v>0</v>
      </c>
      <c r="F31" s="41">
        <f>COUNTIFS('Plan de Acción'!$C$4:$C$86,$B31,'Plan de Acción'!$AM$4:$AM$86,"Sin reporte")</f>
        <v>3</v>
      </c>
      <c r="G31" s="42" t="str">
        <f>IFERROR(AVERAGEIF('Plan de Acción'!$C$4:$C$86,$B31,'Plan de Acción'!$AL$4:$AL$86),"—")</f>
        <v>—</v>
      </c>
    </row>
    <row r="32" spans="2:7" x14ac:dyDescent="0.25">
      <c r="B32" s="40" t="s">
        <v>211</v>
      </c>
      <c r="C32" s="41">
        <f>COUNTIF('Plan de Acción'!$C$4:$C$86,$B32)</f>
        <v>5</v>
      </c>
      <c r="D32" s="41">
        <f>COUNTIFS('Plan de Acción'!$C$4:$C$86,$B32,'Plan de Acción'!$AM$4:$AM$86,"Cumplida")</f>
        <v>0</v>
      </c>
      <c r="E32" s="41">
        <f>COUNTIFS('Plan de Acción'!$C$4:$C$86,$B32,'Plan de Acción'!$AM$4:$AM$86,"En riesgo")+COUNTIFS('Plan de Acción'!$C$4:$C$86,$B32,'Plan de Acción'!$AM$4:$AM$86,"Crítica")</f>
        <v>0</v>
      </c>
      <c r="F32" s="41">
        <f>COUNTIFS('Plan de Acción'!$C$4:$C$86,$B32,'Plan de Acción'!$AM$4:$AM$86,"Sin reporte")</f>
        <v>5</v>
      </c>
      <c r="G32" s="42" t="str">
        <f>IFERROR(AVERAGEIF('Plan de Acción'!$C$4:$C$86,$B32,'Plan de Acción'!$AL$4:$AL$86),"—")</f>
        <v>—</v>
      </c>
    </row>
    <row r="33" spans="2:7" x14ac:dyDescent="0.25">
      <c r="B33" s="40" t="s">
        <v>260</v>
      </c>
      <c r="C33" s="41">
        <f>COUNTIF('Plan de Acción'!$C$4:$C$86,$B33)</f>
        <v>3</v>
      </c>
      <c r="D33" s="41">
        <f>COUNTIFS('Plan de Acción'!$C$4:$C$86,$B33,'Plan de Acción'!$AM$4:$AM$86,"Cumplida")</f>
        <v>0</v>
      </c>
      <c r="E33" s="41">
        <f>COUNTIFS('Plan de Acción'!$C$4:$C$86,$B33,'Plan de Acción'!$AM$4:$AM$86,"En riesgo")+COUNTIFS('Plan de Acción'!$C$4:$C$86,$B33,'Plan de Acción'!$AM$4:$AM$86,"Crítica")</f>
        <v>0</v>
      </c>
      <c r="F33" s="41">
        <f>COUNTIFS('Plan de Acción'!$C$4:$C$86,$B33,'Plan de Acción'!$AM$4:$AM$86,"Sin reporte")</f>
        <v>3</v>
      </c>
      <c r="G33" s="42" t="str">
        <f>IFERROR(AVERAGEIF('Plan de Acción'!$C$4:$C$86,$B33,'Plan de Acción'!$AL$4:$AL$86),"—")</f>
        <v>—</v>
      </c>
    </row>
    <row r="34" spans="2:7" ht="24" x14ac:dyDescent="0.25">
      <c r="B34" s="40" t="s">
        <v>395</v>
      </c>
      <c r="C34" s="41">
        <f>COUNTIF('Plan de Acción'!$C$4:$C$86,$B34)</f>
        <v>6</v>
      </c>
      <c r="D34" s="41">
        <f>COUNTIFS('Plan de Acción'!$C$4:$C$86,$B34,'Plan de Acción'!$AM$4:$AM$86,"Cumplida")</f>
        <v>0</v>
      </c>
      <c r="E34" s="41">
        <f>COUNTIFS('Plan de Acción'!$C$4:$C$86,$B34,'Plan de Acción'!$AM$4:$AM$86,"En riesgo")+COUNTIFS('Plan de Acción'!$C$4:$C$86,$B34,'Plan de Acción'!$AM$4:$AM$86,"Crítica")</f>
        <v>0</v>
      </c>
      <c r="F34" s="41">
        <f>COUNTIFS('Plan de Acción'!$C$4:$C$86,$B34,'Plan de Acción'!$AM$4:$AM$86,"Sin reporte")</f>
        <v>6</v>
      </c>
      <c r="G34" s="42" t="str">
        <f>IFERROR(AVERAGEIF('Plan de Acción'!$C$4:$C$86,$B34,'Plan de Acción'!$AL$4:$AL$86),"—")</f>
        <v>—</v>
      </c>
    </row>
    <row r="35" spans="2:7" x14ac:dyDescent="0.25">
      <c r="B35" s="40" t="s">
        <v>439</v>
      </c>
      <c r="C35" s="41">
        <f>COUNTIF('Plan de Acción'!$C$4:$C$86,$B35)</f>
        <v>3</v>
      </c>
      <c r="D35" s="41">
        <f>COUNTIFS('Plan de Acción'!$C$4:$C$86,$B35,'Plan de Acción'!$AM$4:$AM$86,"Cumplida")</f>
        <v>0</v>
      </c>
      <c r="E35" s="41">
        <f>COUNTIFS('Plan de Acción'!$C$4:$C$86,$B35,'Plan de Acción'!$AM$4:$AM$86,"En riesgo")+COUNTIFS('Plan de Acción'!$C$4:$C$86,$B35,'Plan de Acción'!$AM$4:$AM$86,"Crítica")</f>
        <v>0</v>
      </c>
      <c r="F35" s="41">
        <f>COUNTIFS('Plan de Acción'!$C$4:$C$86,$B35,'Plan de Acción'!$AM$4:$AM$86,"Sin reporte")</f>
        <v>3</v>
      </c>
      <c r="G35" s="42" t="str">
        <f>IFERROR(AVERAGEIF('Plan de Acción'!$C$4:$C$86,$B35,'Plan de Acción'!$AL$4:$AL$86),"—")</f>
        <v>—</v>
      </c>
    </row>
    <row r="36" spans="2:7" ht="24" x14ac:dyDescent="0.25">
      <c r="B36" s="40" t="s">
        <v>462</v>
      </c>
      <c r="C36" s="41">
        <f>COUNTIF('Plan de Acción'!$C$4:$C$86,$B36)</f>
        <v>5</v>
      </c>
      <c r="D36" s="41">
        <f>COUNTIFS('Plan de Acción'!$C$4:$C$86,$B36,'Plan de Acción'!$AM$4:$AM$86,"Cumplida")</f>
        <v>0</v>
      </c>
      <c r="E36" s="41">
        <f>COUNTIFS('Plan de Acción'!$C$4:$C$86,$B36,'Plan de Acción'!$AM$4:$AM$86,"En riesgo")+COUNTIFS('Plan de Acción'!$C$4:$C$86,$B36,'Plan de Acción'!$AM$4:$AM$86,"Crítica")</f>
        <v>0</v>
      </c>
      <c r="F36" s="41">
        <f>COUNTIFS('Plan de Acción'!$C$4:$C$86,$B36,'Plan de Acción'!$AM$4:$AM$86,"Sin reporte")</f>
        <v>5</v>
      </c>
      <c r="G36" s="42" t="str">
        <f>IFERROR(AVERAGEIF('Plan de Acción'!$C$4:$C$86,$B36,'Plan de Acción'!$AL$4:$AL$86),"—")</f>
        <v>—</v>
      </c>
    </row>
    <row r="37" spans="2:7" x14ac:dyDescent="0.25">
      <c r="B37" s="40" t="s">
        <v>499</v>
      </c>
      <c r="C37" s="41">
        <f>COUNTIF('Plan de Acción'!$C$4:$C$86,$B37)</f>
        <v>4</v>
      </c>
      <c r="D37" s="41">
        <f>COUNTIFS('Plan de Acción'!$C$4:$C$86,$B37,'Plan de Acción'!$AM$4:$AM$86,"Cumplida")</f>
        <v>0</v>
      </c>
      <c r="E37" s="41">
        <f>COUNTIFS('Plan de Acción'!$C$4:$C$86,$B37,'Plan de Acción'!$AM$4:$AM$86,"En riesgo")+COUNTIFS('Plan de Acción'!$C$4:$C$86,$B37,'Plan de Acción'!$AM$4:$AM$86,"Crítica")</f>
        <v>0</v>
      </c>
      <c r="F37" s="41">
        <f>COUNTIFS('Plan de Acción'!$C$4:$C$86,$B37,'Plan de Acción'!$AM$4:$AM$86,"Sin reporte")</f>
        <v>4</v>
      </c>
      <c r="G37" s="42" t="str">
        <f>IFERROR(AVERAGEIF('Plan de Acción'!$C$4:$C$86,$B37,'Plan de Acción'!$AL$4:$AL$86),"—")</f>
        <v>—</v>
      </c>
    </row>
    <row r="38" spans="2:7" ht="24" x14ac:dyDescent="0.25">
      <c r="B38" s="40" t="s">
        <v>526</v>
      </c>
      <c r="C38" s="41">
        <f>COUNTIF('Plan de Acción'!$C$4:$C$86,$B38)</f>
        <v>5</v>
      </c>
      <c r="D38" s="41">
        <f>COUNTIFS('Plan de Acción'!$C$4:$C$86,$B38,'Plan de Acción'!$AM$4:$AM$86,"Cumplida")</f>
        <v>0</v>
      </c>
      <c r="E38" s="41">
        <f>COUNTIFS('Plan de Acción'!$C$4:$C$86,$B38,'Plan de Acción'!$AM$4:$AM$86,"En riesgo")+COUNTIFS('Plan de Acción'!$C$4:$C$86,$B38,'Plan de Acción'!$AM$4:$AM$86,"Crítica")</f>
        <v>0</v>
      </c>
      <c r="F38" s="41">
        <f>COUNTIFS('Plan de Acción'!$C$4:$C$86,$B38,'Plan de Acción'!$AM$4:$AM$86,"Sin reporte")</f>
        <v>5</v>
      </c>
      <c r="G38" s="42" t="str">
        <f>IFERROR(AVERAGEIF('Plan de Acción'!$C$4:$C$86,$B38,'Plan de Acción'!$AL$4:$AL$86),"—")</f>
        <v>—</v>
      </c>
    </row>
    <row r="39" spans="2:7" x14ac:dyDescent="0.25">
      <c r="B39" s="40" t="s">
        <v>564</v>
      </c>
      <c r="C39" s="41">
        <f>COUNTIF('Plan de Acción'!$C$4:$C$86,$B39)</f>
        <v>1</v>
      </c>
      <c r="D39" s="41">
        <f>COUNTIFS('Plan de Acción'!$C$4:$C$86,$B39,'Plan de Acción'!$AM$4:$AM$86,"Cumplida")</f>
        <v>0</v>
      </c>
      <c r="E39" s="41">
        <f>COUNTIFS('Plan de Acción'!$C$4:$C$86,$B39,'Plan de Acción'!$AM$4:$AM$86,"En riesgo")+COUNTIFS('Plan de Acción'!$C$4:$C$86,$B39,'Plan de Acción'!$AM$4:$AM$86,"Crítica")</f>
        <v>0</v>
      </c>
      <c r="F39" s="41">
        <f>COUNTIFS('Plan de Acción'!$C$4:$C$86,$B39,'Plan de Acción'!$AM$4:$AM$86,"Sin reporte")</f>
        <v>1</v>
      </c>
      <c r="G39" s="42" t="str">
        <f>IFERROR(AVERAGEIF('Plan de Acción'!$C$4:$C$86,$B39,'Plan de Acción'!$AL$4:$AL$86),"—")</f>
        <v>—</v>
      </c>
    </row>
    <row r="40" spans="2:7" x14ac:dyDescent="0.25">
      <c r="B40" s="40" t="s">
        <v>572</v>
      </c>
      <c r="C40" s="41">
        <f>COUNTIF('Plan de Acción'!$C$4:$C$86,$B40)</f>
        <v>3</v>
      </c>
      <c r="D40" s="41">
        <f>COUNTIFS('Plan de Acción'!$C$4:$C$86,$B40,'Plan de Acción'!$AM$4:$AM$86,"Cumplida")</f>
        <v>0</v>
      </c>
      <c r="E40" s="41">
        <f>COUNTIFS('Plan de Acción'!$C$4:$C$86,$B40,'Plan de Acción'!$AM$4:$AM$86,"En riesgo")+COUNTIFS('Plan de Acción'!$C$4:$C$86,$B40,'Plan de Acción'!$AM$4:$AM$86,"Crítica")</f>
        <v>0</v>
      </c>
      <c r="F40" s="41">
        <f>COUNTIFS('Plan de Acción'!$C$4:$C$86,$B40,'Plan de Acción'!$AM$4:$AM$86,"Sin reporte")</f>
        <v>3</v>
      </c>
      <c r="G40" s="42" t="str">
        <f>IFERROR(AVERAGEIF('Plan de Acción'!$C$4:$C$86,$B40,'Plan de Acción'!$AL$4:$AL$86),"—")</f>
        <v>—</v>
      </c>
    </row>
    <row r="41" spans="2:7" ht="24" x14ac:dyDescent="0.25">
      <c r="B41" s="40" t="s">
        <v>595</v>
      </c>
      <c r="C41" s="41">
        <f>COUNTIF('Plan de Acción'!$C$4:$C$86,$B41)</f>
        <v>8</v>
      </c>
      <c r="D41" s="41">
        <f>COUNTIFS('Plan de Acción'!$C$4:$C$86,$B41,'Plan de Acción'!$AM$4:$AM$86,"Cumplida")</f>
        <v>0</v>
      </c>
      <c r="E41" s="41">
        <f>COUNTIFS('Plan de Acción'!$C$4:$C$86,$B41,'Plan de Acción'!$AM$4:$AM$86,"En riesgo")+COUNTIFS('Plan de Acción'!$C$4:$C$86,$B41,'Plan de Acción'!$AM$4:$AM$86,"Crítica")</f>
        <v>0</v>
      </c>
      <c r="F41" s="41">
        <f>COUNTIFS('Plan de Acción'!$C$4:$C$86,$B41,'Plan de Acción'!$AM$4:$AM$86,"Sin reporte")</f>
        <v>8</v>
      </c>
      <c r="G41" s="42" t="str">
        <f>IFERROR(AVERAGEIF('Plan de Acción'!$C$4:$C$86,$B41,'Plan de Acción'!$AL$4:$AL$86),"—")</f>
        <v>—</v>
      </c>
    </row>
    <row r="42" spans="2:7" x14ac:dyDescent="0.25">
      <c r="B42" s="40" t="s">
        <v>655</v>
      </c>
      <c r="C42" s="41">
        <f>COUNTIF('Plan de Acción'!$C$4:$C$86,$B42)</f>
        <v>5</v>
      </c>
      <c r="D42" s="41">
        <f>COUNTIFS('Plan de Acción'!$C$4:$C$86,$B42,'Plan de Acción'!$AM$4:$AM$86,"Cumplida")</f>
        <v>0</v>
      </c>
      <c r="E42" s="41">
        <f>COUNTIFS('Plan de Acción'!$C$4:$C$86,$B42,'Plan de Acción'!$AM$4:$AM$86,"En riesgo")+COUNTIFS('Plan de Acción'!$C$4:$C$86,$B42,'Plan de Acción'!$AM$4:$AM$86,"Crítica")</f>
        <v>0</v>
      </c>
      <c r="F42" s="41">
        <f>COUNTIFS('Plan de Acción'!$C$4:$C$86,$B42,'Plan de Acción'!$AM$4:$AM$86,"Sin reporte")</f>
        <v>5</v>
      </c>
      <c r="G42" s="42" t="str">
        <f>IFERROR(AVERAGEIF('Plan de Acción'!$C$4:$C$86,$B42,'Plan de Acción'!$AL$4:$AL$86),"—")</f>
        <v>—</v>
      </c>
    </row>
    <row r="43" spans="2:7" x14ac:dyDescent="0.25">
      <c r="B43" s="40" t="s">
        <v>690</v>
      </c>
      <c r="C43" s="41">
        <f>COUNTIF('Plan de Acción'!$C$4:$C$86,$B43)</f>
        <v>8</v>
      </c>
      <c r="D43" s="41">
        <f>COUNTIFS('Plan de Acción'!$C$4:$C$86,$B43,'Plan de Acción'!$AM$4:$AM$86,"Cumplida")</f>
        <v>0</v>
      </c>
      <c r="E43" s="41">
        <f>COUNTIFS('Plan de Acción'!$C$4:$C$86,$B43,'Plan de Acción'!$AM$4:$AM$86,"En riesgo")+COUNTIFS('Plan de Acción'!$C$4:$C$86,$B43,'Plan de Acción'!$AM$4:$AM$86,"Crítica")</f>
        <v>0</v>
      </c>
      <c r="F43" s="41">
        <f>COUNTIFS('Plan de Acción'!$C$4:$C$86,$B43,'Plan de Acción'!$AM$4:$AM$86,"Sin reporte")</f>
        <v>8</v>
      </c>
      <c r="G43" s="42" t="str">
        <f>IFERROR(AVERAGEIF('Plan de Acción'!$C$4:$C$86,$B43,'Plan de Acción'!$AL$4:$AL$86),"—")</f>
        <v>—</v>
      </c>
    </row>
    <row r="44" spans="2:7" x14ac:dyDescent="0.25">
      <c r="B44" s="40" t="s">
        <v>742</v>
      </c>
      <c r="C44" s="41">
        <f>COUNTIF('Plan de Acción'!$C$4:$C$86,$B44)</f>
        <v>5</v>
      </c>
      <c r="D44" s="41">
        <f>COUNTIFS('Plan de Acción'!$C$4:$C$86,$B44,'Plan de Acción'!$AM$4:$AM$86,"Cumplida")</f>
        <v>0</v>
      </c>
      <c r="E44" s="41">
        <f>COUNTIFS('Plan de Acción'!$C$4:$C$86,$B44,'Plan de Acción'!$AM$4:$AM$86,"En riesgo")+COUNTIFS('Plan de Acción'!$C$4:$C$86,$B44,'Plan de Acción'!$AM$4:$AM$86,"Crítica")</f>
        <v>0</v>
      </c>
      <c r="F44" s="41">
        <f>COUNTIFS('Plan de Acción'!$C$4:$C$86,$B44,'Plan de Acción'!$AM$4:$AM$86,"Sin reporte")</f>
        <v>5</v>
      </c>
      <c r="G44" s="42" t="str">
        <f>IFERROR(AVERAGEIF('Plan de Acción'!$C$4:$C$86,$B44,'Plan de Acción'!$AL$4:$AL$86),"—")</f>
        <v>—</v>
      </c>
    </row>
    <row r="45" spans="2:7" x14ac:dyDescent="0.25">
      <c r="B45" s="40" t="s">
        <v>781</v>
      </c>
      <c r="C45" s="41">
        <f>COUNTIF('Plan de Acción'!$C$4:$C$86,$B45)</f>
        <v>2</v>
      </c>
      <c r="D45" s="41">
        <f>COUNTIFS('Plan de Acción'!$C$4:$C$86,$B45,'Plan de Acción'!$AM$4:$AM$86,"Cumplida")</f>
        <v>0</v>
      </c>
      <c r="E45" s="41">
        <f>COUNTIFS('Plan de Acción'!$C$4:$C$86,$B45,'Plan de Acción'!$AM$4:$AM$86,"En riesgo")+COUNTIFS('Plan de Acción'!$C$4:$C$86,$B45,'Plan de Acción'!$AM$4:$AM$86,"Crítica")</f>
        <v>0</v>
      </c>
      <c r="F45" s="41">
        <f>COUNTIFS('Plan de Acción'!$C$4:$C$86,$B45,'Plan de Acción'!$AM$4:$AM$86,"Sin reporte")</f>
        <v>2</v>
      </c>
      <c r="G45" s="42" t="str">
        <f>IFERROR(AVERAGEIF('Plan de Acción'!$C$4:$C$86,$B45,'Plan de Acción'!$AL$4:$AL$86),"—")</f>
        <v>—</v>
      </c>
    </row>
    <row r="46" spans="2:7" x14ac:dyDescent="0.25">
      <c r="B46" s="40" t="s">
        <v>288</v>
      </c>
      <c r="C46" s="41">
        <f>COUNTIF('Plan de Acción'!$C$4:$C$86,$B46)</f>
        <v>3</v>
      </c>
      <c r="D46" s="41">
        <f>COUNTIFS('Plan de Acción'!$C$4:$C$86,$B46,'Plan de Acción'!$AM$4:$AM$86,"Cumplida")</f>
        <v>0</v>
      </c>
      <c r="E46" s="41">
        <f>COUNTIFS('Plan de Acción'!$C$4:$C$86,$B46,'Plan de Acción'!$AM$4:$AM$86,"En riesgo")+COUNTIFS('Plan de Acción'!$C$4:$C$86,$B46,'Plan de Acción'!$AM$4:$AM$86,"Crítica")</f>
        <v>0</v>
      </c>
      <c r="F46" s="41">
        <f>COUNTIFS('Plan de Acción'!$C$4:$C$86,$B46,'Plan de Acción'!$AM$4:$AM$86,"Sin reporte")</f>
        <v>3</v>
      </c>
      <c r="G46" s="42" t="str">
        <f>IFERROR(AVERAGEIF('Plan de Acción'!$C$4:$C$86,$B46,'Plan de Acción'!$AL$4:$AL$86),"—")</f>
        <v>—</v>
      </c>
    </row>
    <row r="47" spans="2:7" x14ac:dyDescent="0.25">
      <c r="B47" s="40" t="s">
        <v>317</v>
      </c>
      <c r="C47" s="41">
        <f>COUNTIF('Plan de Acción'!$C$4:$C$86,$B47)</f>
        <v>5</v>
      </c>
      <c r="D47" s="41">
        <f>COUNTIFS('Plan de Acción'!$C$4:$C$86,$B47,'Plan de Acción'!$AM$4:$AM$86,"Cumplida")</f>
        <v>0</v>
      </c>
      <c r="E47" s="41">
        <f>COUNTIFS('Plan de Acción'!$C$4:$C$86,$B47,'Plan de Acción'!$AM$4:$AM$86,"En riesgo")+COUNTIFS('Plan de Acción'!$C$4:$C$86,$B47,'Plan de Acción'!$AM$4:$AM$86,"Crítica")</f>
        <v>0</v>
      </c>
      <c r="F47" s="41">
        <f>COUNTIFS('Plan de Acción'!$C$4:$C$86,$B47,'Plan de Acción'!$AM$4:$AM$86,"Sin reporte")</f>
        <v>5</v>
      </c>
      <c r="G47" s="42" t="str">
        <f>IFERROR(AVERAGEIF('Plan de Acción'!$C$4:$C$86,$B47,'Plan de Acción'!$AL$4:$AL$86),"—")</f>
        <v>—</v>
      </c>
    </row>
    <row r="48" spans="2:7" x14ac:dyDescent="0.25">
      <c r="B48" s="40" t="s">
        <v>348</v>
      </c>
      <c r="C48" s="41">
        <f>COUNTIF('Plan de Acción'!$C$4:$C$86,$B48)</f>
        <v>3</v>
      </c>
      <c r="D48" s="41">
        <f>COUNTIFS('Plan de Acción'!$C$4:$C$86,$B48,'Plan de Acción'!$AM$4:$AM$86,"Cumplida")</f>
        <v>0</v>
      </c>
      <c r="E48" s="41">
        <f>COUNTIFS('Plan de Acción'!$C$4:$C$86,$B48,'Plan de Acción'!$AM$4:$AM$86,"En riesgo")+COUNTIFS('Plan de Acción'!$C$4:$C$86,$B48,'Plan de Acción'!$AM$4:$AM$86,"Crítica")</f>
        <v>0</v>
      </c>
      <c r="F48" s="41">
        <f>COUNTIFS('Plan de Acción'!$C$4:$C$86,$B48,'Plan de Acción'!$AM$4:$AM$86,"Sin reporte")</f>
        <v>3</v>
      </c>
      <c r="G48" s="42" t="str">
        <f>IFERROR(AVERAGEIF('Plan de Acción'!$C$4:$C$86,$B48,'Plan de Acción'!$AL$4:$AL$86),"—")</f>
        <v>—</v>
      </c>
    </row>
    <row r="49" spans="2:7" x14ac:dyDescent="0.25">
      <c r="B49" s="40" t="s">
        <v>372</v>
      </c>
      <c r="C49" s="41">
        <f>COUNTIF('Plan de Acción'!$C$4:$C$86,$B49)</f>
        <v>3</v>
      </c>
      <c r="D49" s="41">
        <f>COUNTIFS('Plan de Acción'!$C$4:$C$86,$B49,'Plan de Acción'!$AM$4:$AM$86,"Cumplida")</f>
        <v>0</v>
      </c>
      <c r="E49" s="41">
        <f>COUNTIFS('Plan de Acción'!$C$4:$C$86,$B49,'Plan de Acción'!$AM$4:$AM$86,"En riesgo")+COUNTIFS('Plan de Acción'!$C$4:$C$86,$B49,'Plan de Acción'!$AM$4:$AM$86,"Crítica")</f>
        <v>0</v>
      </c>
      <c r="F49" s="41">
        <f>COUNTIFS('Plan de Acción'!$C$4:$C$86,$B49,'Plan de Acción'!$AM$4:$AM$86,"Sin reporte")</f>
        <v>3</v>
      </c>
      <c r="G49" s="42" t="str">
        <f>IFERROR(AVERAGEIF('Plan de Acción'!$C$4:$C$86,$B49,'Plan de Acción'!$AL$4:$AL$86),"—")</f>
        <v>—</v>
      </c>
    </row>
    <row r="51" spans="2:7" x14ac:dyDescent="0.25">
      <c r="B51" s="39" t="s">
        <v>828</v>
      </c>
    </row>
    <row r="52" spans="2:7" ht="30" customHeight="1" x14ac:dyDescent="0.25">
      <c r="B52" s="14" t="s">
        <v>829</v>
      </c>
      <c r="C52" s="14" t="s">
        <v>823</v>
      </c>
      <c r="D52" s="14" t="s">
        <v>824</v>
      </c>
      <c r="E52" s="14" t="s">
        <v>825</v>
      </c>
      <c r="F52" s="14" t="s">
        <v>826</v>
      </c>
      <c r="G52" s="14" t="s">
        <v>827</v>
      </c>
    </row>
    <row r="53" spans="2:7" x14ac:dyDescent="0.25">
      <c r="B53" s="40" t="s">
        <v>139</v>
      </c>
      <c r="C53" s="41">
        <f>COUNTIF('Plan de Acción'!$O$4:$O$86,$B53)</f>
        <v>6</v>
      </c>
      <c r="D53" s="41">
        <f>COUNTIFS('Plan de Acción'!$O$4:$O$86,$B53,'Plan de Acción'!$AM$4:$AM$86,"Cumplida")</f>
        <v>0</v>
      </c>
      <c r="E53" s="41">
        <f>COUNTIFS('Plan de Acción'!$O$4:$O$86,$B53,'Plan de Acción'!$AM$4:$AM$86,"En riesgo")+COUNTIFS('Plan de Acción'!$O$4:$O$86,$B53,'Plan de Acción'!$AM$4:$AM$86,"Crítica")</f>
        <v>0</v>
      </c>
      <c r="F53" s="41">
        <f>COUNTIFS('Plan de Acción'!$O$4:$O$86,$B53,'Plan de Acción'!$AM$4:$AM$86,"Sin reporte")</f>
        <v>6</v>
      </c>
      <c r="G53" s="42" t="str">
        <f>IFERROR(AVERAGEIF('Plan de Acción'!$O$4:$O$86,$B53,'Plan de Acción'!$AL$4:$AL$86),"—")</f>
        <v>—</v>
      </c>
    </row>
    <row r="54" spans="2:7" x14ac:dyDescent="0.25">
      <c r="B54" s="40" t="s">
        <v>157</v>
      </c>
      <c r="C54" s="41">
        <f>COUNTIF('Plan de Acción'!$O$4:$O$86,$B54)</f>
        <v>32</v>
      </c>
      <c r="D54" s="41">
        <f>COUNTIFS('Plan de Acción'!$O$4:$O$86,$B54,'Plan de Acción'!$AM$4:$AM$86,"Cumplida")</f>
        <v>0</v>
      </c>
      <c r="E54" s="41">
        <f>COUNTIFS('Plan de Acción'!$O$4:$O$86,$B54,'Plan de Acción'!$AM$4:$AM$86,"En riesgo")+COUNTIFS('Plan de Acción'!$O$4:$O$86,$B54,'Plan de Acción'!$AM$4:$AM$86,"Crítica")</f>
        <v>0</v>
      </c>
      <c r="F54" s="41">
        <f>COUNTIFS('Plan de Acción'!$O$4:$O$86,$B54,'Plan de Acción'!$AM$4:$AM$86,"Sin reporte")</f>
        <v>32</v>
      </c>
      <c r="G54" s="42" t="str">
        <f>IFERROR(AVERAGEIF('Plan de Acción'!$O$4:$O$86,$B54,'Plan de Acción'!$AL$4:$AL$86),"—")</f>
        <v>—</v>
      </c>
    </row>
    <row r="55" spans="2:7" x14ac:dyDescent="0.25">
      <c r="B55" s="40" t="s">
        <v>185</v>
      </c>
      <c r="C55" s="41">
        <f>COUNTIF('Plan de Acción'!$O$4:$O$86,$B55)</f>
        <v>5</v>
      </c>
      <c r="D55" s="41">
        <f>COUNTIFS('Plan de Acción'!$O$4:$O$86,$B55,'Plan de Acción'!$AM$4:$AM$86,"Cumplida")</f>
        <v>0</v>
      </c>
      <c r="E55" s="41">
        <f>COUNTIFS('Plan de Acción'!$O$4:$O$86,$B55,'Plan de Acción'!$AM$4:$AM$86,"En riesgo")+COUNTIFS('Plan de Acción'!$O$4:$O$86,$B55,'Plan de Acción'!$AM$4:$AM$86,"Crítica")</f>
        <v>0</v>
      </c>
      <c r="F55" s="41">
        <f>COUNTIFS('Plan de Acción'!$O$4:$O$86,$B55,'Plan de Acción'!$AM$4:$AM$86,"Sin reporte")</f>
        <v>5</v>
      </c>
      <c r="G55" s="42" t="str">
        <f>IFERROR(AVERAGEIF('Plan de Acción'!$O$4:$O$86,$B55,'Plan de Acción'!$AL$4:$AL$86),"—")</f>
        <v>—</v>
      </c>
    </row>
    <row r="56" spans="2:7" x14ac:dyDescent="0.25">
      <c r="B56" s="40" t="s">
        <v>208</v>
      </c>
      <c r="C56" s="41">
        <f>COUNTIF('Plan de Acción'!$O$4:$O$86,$B56)</f>
        <v>2</v>
      </c>
      <c r="D56" s="41">
        <f>COUNTIFS('Plan de Acción'!$O$4:$O$86,$B56,'Plan de Acción'!$AM$4:$AM$86,"Cumplida")</f>
        <v>0</v>
      </c>
      <c r="E56" s="41">
        <f>COUNTIFS('Plan de Acción'!$O$4:$O$86,$B56,'Plan de Acción'!$AM$4:$AM$86,"En riesgo")+COUNTIFS('Plan de Acción'!$O$4:$O$86,$B56,'Plan de Acción'!$AM$4:$AM$86,"Crítica")</f>
        <v>0</v>
      </c>
      <c r="F56" s="41">
        <f>COUNTIFS('Plan de Acción'!$O$4:$O$86,$B56,'Plan de Acción'!$AM$4:$AM$86,"Sin reporte")</f>
        <v>2</v>
      </c>
      <c r="G56" s="42" t="str">
        <f>IFERROR(AVERAGEIF('Plan de Acción'!$O$4:$O$86,$B56,'Plan de Acción'!$AL$4:$AL$86),"—")</f>
        <v>—</v>
      </c>
    </row>
    <row r="57" spans="2:7" x14ac:dyDescent="0.25">
      <c r="B57" s="40" t="s">
        <v>467</v>
      </c>
      <c r="C57" s="41">
        <f>COUNTIF('Plan de Acción'!$O$4:$O$86,$B57)</f>
        <v>4</v>
      </c>
      <c r="D57" s="41">
        <f>COUNTIFS('Plan de Acción'!$O$4:$O$86,$B57,'Plan de Acción'!$AM$4:$AM$86,"Cumplida")</f>
        <v>0</v>
      </c>
      <c r="E57" s="41">
        <f>COUNTIFS('Plan de Acción'!$O$4:$O$86,$B57,'Plan de Acción'!$AM$4:$AM$86,"En riesgo")+COUNTIFS('Plan de Acción'!$O$4:$O$86,$B57,'Plan de Acción'!$AM$4:$AM$86,"Crítica")</f>
        <v>0</v>
      </c>
      <c r="F57" s="41">
        <f>COUNTIFS('Plan de Acción'!$O$4:$O$86,$B57,'Plan de Acción'!$AM$4:$AM$86,"Sin reporte")</f>
        <v>4</v>
      </c>
      <c r="G57" s="42" t="str">
        <f>IFERROR(AVERAGEIF('Plan de Acción'!$O$4:$O$86,$B57,'Plan de Acción'!$AL$4:$AL$86),"—")</f>
        <v>—</v>
      </c>
    </row>
    <row r="58" spans="2:7" x14ac:dyDescent="0.25">
      <c r="B58" s="40" t="s">
        <v>272</v>
      </c>
      <c r="C58" s="41">
        <f>COUNTIF('Plan de Acción'!$O$4:$O$86,$B58)</f>
        <v>5</v>
      </c>
      <c r="D58" s="41">
        <f>COUNTIFS('Plan de Acción'!$O$4:$O$86,$B58,'Plan de Acción'!$AM$4:$AM$86,"Cumplida")</f>
        <v>0</v>
      </c>
      <c r="E58" s="41">
        <f>COUNTIFS('Plan de Acción'!$O$4:$O$86,$B58,'Plan de Acción'!$AM$4:$AM$86,"En riesgo")+COUNTIFS('Plan de Acción'!$O$4:$O$86,$B58,'Plan de Acción'!$AM$4:$AM$86,"Crítica")</f>
        <v>0</v>
      </c>
      <c r="F58" s="41">
        <f>COUNTIFS('Plan de Acción'!$O$4:$O$86,$B58,'Plan de Acción'!$AM$4:$AM$86,"Sin reporte")</f>
        <v>5</v>
      </c>
      <c r="G58" s="42" t="str">
        <f>IFERROR(AVERAGEIF('Plan de Acción'!$O$4:$O$86,$B58,'Plan de Acción'!$AL$4:$AL$86),"—")</f>
        <v>—</v>
      </c>
    </row>
    <row r="59" spans="2:7" x14ac:dyDescent="0.25">
      <c r="B59" s="40" t="s">
        <v>138</v>
      </c>
      <c r="C59" s="41">
        <f>COUNTIF('Plan de Acción'!$O$4:$O$86,$B59)</f>
        <v>12</v>
      </c>
      <c r="D59" s="41">
        <f>COUNTIFS('Plan de Acción'!$O$4:$O$86,$B59,'Plan de Acción'!$AM$4:$AM$86,"Cumplida")</f>
        <v>0</v>
      </c>
      <c r="E59" s="41">
        <f>COUNTIFS('Plan de Acción'!$O$4:$O$86,$B59,'Plan de Acción'!$AM$4:$AM$86,"En riesgo")+COUNTIFS('Plan de Acción'!$O$4:$O$86,$B59,'Plan de Acción'!$AM$4:$AM$86,"Crítica")</f>
        <v>0</v>
      </c>
      <c r="F59" s="41">
        <f>COUNTIFS('Plan de Acción'!$O$4:$O$86,$B59,'Plan de Acción'!$AM$4:$AM$86,"Sin reporte")</f>
        <v>12</v>
      </c>
      <c r="G59" s="42" t="str">
        <f>IFERROR(AVERAGEIF('Plan de Acción'!$O$4:$O$86,$B59,'Plan de Acción'!$AL$4:$AL$86),"—")</f>
        <v>—</v>
      </c>
    </row>
    <row r="60" spans="2:7" x14ac:dyDescent="0.25">
      <c r="B60" s="40" t="s">
        <v>301</v>
      </c>
      <c r="C60" s="41">
        <f>COUNTIF('Plan de Acción'!$O$4:$O$86,$B60)</f>
        <v>6</v>
      </c>
      <c r="D60" s="41">
        <f>COUNTIFS('Plan de Acción'!$O$4:$O$86,$B60,'Plan de Acción'!$AM$4:$AM$86,"Cumplida")</f>
        <v>0</v>
      </c>
      <c r="E60" s="41">
        <f>COUNTIFS('Plan de Acción'!$O$4:$O$86,$B60,'Plan de Acción'!$AM$4:$AM$86,"En riesgo")+COUNTIFS('Plan de Acción'!$O$4:$O$86,$B60,'Plan de Acción'!$AM$4:$AM$86,"Crítica")</f>
        <v>0</v>
      </c>
      <c r="F60" s="41">
        <f>COUNTIFS('Plan de Acción'!$O$4:$O$86,$B60,'Plan de Acción'!$AM$4:$AM$86,"Sin reporte")</f>
        <v>6</v>
      </c>
      <c r="G60" s="42" t="str">
        <f>IFERROR(AVERAGEIF('Plan de Acción'!$O$4:$O$86,$B60,'Plan de Acción'!$AL$4:$AL$86),"—")</f>
        <v>—</v>
      </c>
    </row>
    <row r="61" spans="2:7" x14ac:dyDescent="0.25">
      <c r="B61" s="40" t="s">
        <v>186</v>
      </c>
      <c r="C61" s="41">
        <f>COUNTIF('Plan de Acción'!$O$4:$O$86,$B61)</f>
        <v>3</v>
      </c>
      <c r="D61" s="41">
        <f>COUNTIFS('Plan de Acción'!$O$4:$O$86,$B61,'Plan de Acción'!$AM$4:$AM$86,"Cumplida")</f>
        <v>0</v>
      </c>
      <c r="E61" s="41">
        <f>COUNTIFS('Plan de Acción'!$O$4:$O$86,$B61,'Plan de Acción'!$AM$4:$AM$86,"En riesgo")+COUNTIFS('Plan de Acción'!$O$4:$O$86,$B61,'Plan de Acción'!$AM$4:$AM$86,"Crítica")</f>
        <v>0</v>
      </c>
      <c r="F61" s="41">
        <f>COUNTIFS('Plan de Acción'!$O$4:$O$86,$B61,'Plan de Acción'!$AM$4:$AM$86,"Sin reporte")</f>
        <v>3</v>
      </c>
      <c r="G61" s="42" t="str">
        <f>IFERROR(AVERAGEIF('Plan de Acción'!$O$4:$O$86,$B61,'Plan de Acción'!$AL$4:$AL$86),"—")</f>
        <v>—</v>
      </c>
    </row>
    <row r="62" spans="2:7" x14ac:dyDescent="0.25">
      <c r="B62" s="40" t="s">
        <v>237</v>
      </c>
      <c r="C62" s="41">
        <f>COUNTIF('Plan de Acción'!$O$4:$O$86,$B62)</f>
        <v>7</v>
      </c>
      <c r="D62" s="41">
        <f>COUNTIFS('Plan de Acción'!$O$4:$O$86,$B62,'Plan de Acción'!$AM$4:$AM$86,"Cumplida")</f>
        <v>0</v>
      </c>
      <c r="E62" s="41">
        <f>COUNTIFS('Plan de Acción'!$O$4:$O$86,$B62,'Plan de Acción'!$AM$4:$AM$86,"En riesgo")+COUNTIFS('Plan de Acción'!$O$4:$O$86,$B62,'Plan de Acción'!$AM$4:$AM$86,"Crítica")</f>
        <v>0</v>
      </c>
      <c r="F62" s="41">
        <f>COUNTIFS('Plan de Acción'!$O$4:$O$86,$B62,'Plan de Acción'!$AM$4:$AM$86,"Sin reporte")</f>
        <v>7</v>
      </c>
      <c r="G62" s="42" t="str">
        <f>IFERROR(AVERAGEIF('Plan de Acción'!$O$4:$O$86,$B62,'Plan de Acción'!$AL$4:$AL$86),"—")</f>
        <v>—</v>
      </c>
    </row>
    <row r="63" spans="2:7" x14ac:dyDescent="0.25">
      <c r="B63" s="40" t="s">
        <v>539</v>
      </c>
      <c r="C63" s="41">
        <f>COUNTIF('Plan de Acción'!$O$4:$O$86,$B63)</f>
        <v>1</v>
      </c>
      <c r="D63" s="41">
        <f>COUNTIFS('Plan de Acción'!$O$4:$O$86,$B63,'Plan de Acción'!$AM$4:$AM$86,"Cumplida")</f>
        <v>0</v>
      </c>
      <c r="E63" s="41">
        <f>COUNTIFS('Plan de Acción'!$O$4:$O$86,$B63,'Plan de Acción'!$AM$4:$AM$86,"En riesgo")+COUNTIFS('Plan de Acción'!$O$4:$O$86,$B63,'Plan de Acción'!$AM$4:$AM$86,"Crítica")</f>
        <v>0</v>
      </c>
      <c r="F63" s="41">
        <f>COUNTIFS('Plan de Acción'!$O$4:$O$86,$B63,'Plan de Acción'!$AM$4:$AM$86,"Sin reporte")</f>
        <v>1</v>
      </c>
      <c r="G63" s="42" t="str">
        <f>IFERROR(AVERAGEIF('Plan de Acción'!$O$4:$O$86,$B63,'Plan de Acción'!$AL$4:$AL$86),"—")</f>
        <v>—</v>
      </c>
    </row>
    <row r="65" spans="2:7" x14ac:dyDescent="0.25">
      <c r="B65" s="39" t="s">
        <v>830</v>
      </c>
    </row>
    <row r="66" spans="2:7" ht="30" customHeight="1" x14ac:dyDescent="0.25">
      <c r="B66" s="14" t="s">
        <v>831</v>
      </c>
      <c r="C66" s="14" t="s">
        <v>823</v>
      </c>
      <c r="D66" s="14" t="s">
        <v>824</v>
      </c>
      <c r="E66" s="14" t="s">
        <v>825</v>
      </c>
      <c r="F66" s="14" t="s">
        <v>826</v>
      </c>
      <c r="G66" s="14" t="s">
        <v>827</v>
      </c>
    </row>
    <row r="67" spans="2:7" ht="24" x14ac:dyDescent="0.25">
      <c r="B67" s="40" t="s">
        <v>446</v>
      </c>
      <c r="C67" s="41">
        <f>COUNTIF('Plan de Acción'!$W$4:$W$86,$B67)</f>
        <v>3</v>
      </c>
      <c r="D67" s="41">
        <f>COUNTIFS('Plan de Acción'!$W$4:$W$86,$B67,'Plan de Acción'!$AM$4:$AM$86,"Cumplida")</f>
        <v>0</v>
      </c>
      <c r="E67" s="41">
        <f>COUNTIFS('Plan de Acción'!$W$4:$W$86,$B67,'Plan de Acción'!$AM$4:$AM$86,"En riesgo")+COUNTIFS('Plan de Acción'!$W$4:$W$86,$B67,'Plan de Acción'!$AM$4:$AM$86,"Crítica")</f>
        <v>0</v>
      </c>
      <c r="F67" s="41">
        <f>COUNTIFS('Plan de Acción'!$W$4:$W$86,$B67,'Plan de Acción'!$AM$4:$AM$86,"Sin reporte")</f>
        <v>3</v>
      </c>
      <c r="G67" s="42" t="str">
        <f>IFERROR(AVERAGEIF('Plan de Acción'!$W$4:$W$86,$B67,'Plan de Acción'!$AL$4:$AL$86),"—")</f>
        <v>—</v>
      </c>
    </row>
    <row r="68" spans="2:7" ht="24" x14ac:dyDescent="0.25">
      <c r="B68" s="40" t="s">
        <v>304</v>
      </c>
      <c r="C68" s="41">
        <f>COUNTIF('Plan de Acción'!$W$4:$W$86,$B68)</f>
        <v>10</v>
      </c>
      <c r="D68" s="41">
        <f>COUNTIFS('Plan de Acción'!$W$4:$W$86,$B68,'Plan de Acción'!$AM$4:$AM$86,"Cumplida")</f>
        <v>0</v>
      </c>
      <c r="E68" s="41">
        <f>COUNTIFS('Plan de Acción'!$W$4:$W$86,$B68,'Plan de Acción'!$AM$4:$AM$86,"En riesgo")+COUNTIFS('Plan de Acción'!$W$4:$W$86,$B68,'Plan de Acción'!$AM$4:$AM$86,"Crítica")</f>
        <v>0</v>
      </c>
      <c r="F68" s="41">
        <f>COUNTIFS('Plan de Acción'!$W$4:$W$86,$B68,'Plan de Acción'!$AM$4:$AM$86,"Sin reporte")</f>
        <v>10</v>
      </c>
      <c r="G68" s="42" t="str">
        <f>IFERROR(AVERAGEIF('Plan de Acción'!$W$4:$W$86,$B68,'Plan de Acción'!$AL$4:$AL$86),"—")</f>
        <v>—</v>
      </c>
    </row>
    <row r="69" spans="2:7" ht="36" x14ac:dyDescent="0.25">
      <c r="B69" s="40" t="s">
        <v>146</v>
      </c>
      <c r="C69" s="41">
        <f>COUNTIF('Plan de Acción'!$W$4:$W$86,$B69)</f>
        <v>30</v>
      </c>
      <c r="D69" s="41">
        <f>COUNTIFS('Plan de Acción'!$W$4:$W$86,$B69,'Plan de Acción'!$AM$4:$AM$86,"Cumplida")</f>
        <v>0</v>
      </c>
      <c r="E69" s="41">
        <f>COUNTIFS('Plan de Acción'!$W$4:$W$86,$B69,'Plan de Acción'!$AM$4:$AM$86,"En riesgo")+COUNTIFS('Plan de Acción'!$W$4:$W$86,$B69,'Plan de Acción'!$AM$4:$AM$86,"Crítica")</f>
        <v>0</v>
      </c>
      <c r="F69" s="41">
        <f>COUNTIFS('Plan de Acción'!$W$4:$W$86,$B69,'Plan de Acción'!$AM$4:$AM$86,"Sin reporte")</f>
        <v>30</v>
      </c>
      <c r="G69" s="42" t="str">
        <f>IFERROR(AVERAGEIF('Plan de Acción'!$W$4:$W$86,$B69,'Plan de Acción'!$AL$4:$AL$86),"—")</f>
        <v>—</v>
      </c>
    </row>
    <row r="70" spans="2:7" ht="24" x14ac:dyDescent="0.25">
      <c r="B70" s="40" t="s">
        <v>635</v>
      </c>
      <c r="C70" s="41">
        <f>COUNTIF('Plan de Acción'!$W$4:$W$86,$B70)</f>
        <v>1</v>
      </c>
      <c r="D70" s="41">
        <f>COUNTIFS('Plan de Acción'!$W$4:$W$86,$B70,'Plan de Acción'!$AM$4:$AM$86,"Cumplida")</f>
        <v>0</v>
      </c>
      <c r="E70" s="41">
        <f>COUNTIFS('Plan de Acción'!$W$4:$W$86,$B70,'Plan de Acción'!$AM$4:$AM$86,"En riesgo")+COUNTIFS('Plan de Acción'!$W$4:$W$86,$B70,'Plan de Acción'!$AM$4:$AM$86,"Crítica")</f>
        <v>0</v>
      </c>
      <c r="F70" s="41">
        <f>COUNTIFS('Plan de Acción'!$W$4:$W$86,$B70,'Plan de Acción'!$AM$4:$AM$86,"Sin reporte")</f>
        <v>1</v>
      </c>
      <c r="G70" s="42" t="str">
        <f>IFERROR(AVERAGEIF('Plan de Acción'!$W$4:$W$86,$B70,'Plan de Acción'!$AL$4:$AL$86),"—")</f>
        <v>—</v>
      </c>
    </row>
    <row r="71" spans="2:7" ht="24" x14ac:dyDescent="0.25">
      <c r="B71" s="40" t="s">
        <v>532</v>
      </c>
      <c r="C71" s="41">
        <f>COUNTIF('Plan de Acción'!$W$4:$W$86,$B71)</f>
        <v>5</v>
      </c>
      <c r="D71" s="41">
        <f>COUNTIFS('Plan de Acción'!$W$4:$W$86,$B71,'Plan de Acción'!$AM$4:$AM$86,"Cumplida")</f>
        <v>0</v>
      </c>
      <c r="E71" s="41">
        <f>COUNTIFS('Plan de Acción'!$W$4:$W$86,$B71,'Plan de Acción'!$AM$4:$AM$86,"En riesgo")+COUNTIFS('Plan de Acción'!$W$4:$W$86,$B71,'Plan de Acción'!$AM$4:$AM$86,"Crítica")</f>
        <v>0</v>
      </c>
      <c r="F71" s="41">
        <f>COUNTIFS('Plan de Acción'!$W$4:$W$86,$B71,'Plan de Acción'!$AM$4:$AM$86,"Sin reporte")</f>
        <v>5</v>
      </c>
      <c r="G71" s="42" t="str">
        <f>IFERROR(AVERAGEIF('Plan de Acción'!$W$4:$W$86,$B71,'Plan de Acción'!$AL$4:$AL$86),"—")</f>
        <v>—</v>
      </c>
    </row>
    <row r="72" spans="2:7" x14ac:dyDescent="0.25">
      <c r="B72" s="40" t="s">
        <v>285</v>
      </c>
      <c r="C72" s="41">
        <f>COUNTIF('Plan de Acción'!$W$4:$W$86,$B72)</f>
        <v>6</v>
      </c>
      <c r="D72" s="41">
        <f>COUNTIFS('Plan de Acción'!$W$4:$W$86,$B72,'Plan de Acción'!$AM$4:$AM$86,"Cumplida")</f>
        <v>0</v>
      </c>
      <c r="E72" s="41">
        <f>COUNTIFS('Plan de Acción'!$W$4:$W$86,$B72,'Plan de Acción'!$AM$4:$AM$86,"En riesgo")+COUNTIFS('Plan de Acción'!$W$4:$W$86,$B72,'Plan de Acción'!$AM$4:$AM$86,"Crítica")</f>
        <v>0</v>
      </c>
      <c r="F72" s="41">
        <f>COUNTIFS('Plan de Acción'!$W$4:$W$86,$B72,'Plan de Acción'!$AM$4:$AM$86,"Sin reporte")</f>
        <v>6</v>
      </c>
      <c r="G72" s="42" t="str">
        <f>IFERROR(AVERAGEIF('Plan de Acción'!$W$4:$W$86,$B72,'Plan de Acción'!$AL$4:$AL$86),"—")</f>
        <v>—</v>
      </c>
    </row>
    <row r="73" spans="2:7" ht="24" x14ac:dyDescent="0.25">
      <c r="B73" s="40" t="s">
        <v>176</v>
      </c>
      <c r="C73" s="41">
        <f>COUNTIF('Plan de Acción'!$W$4:$W$86,$B73)</f>
        <v>5</v>
      </c>
      <c r="D73" s="41">
        <f>COUNTIFS('Plan de Acción'!$W$4:$W$86,$B73,'Plan de Acción'!$AM$4:$AM$86,"Cumplida")</f>
        <v>0</v>
      </c>
      <c r="E73" s="41">
        <f>COUNTIFS('Plan de Acción'!$W$4:$W$86,$B73,'Plan de Acción'!$AM$4:$AM$86,"En riesgo")+COUNTIFS('Plan de Acción'!$W$4:$W$86,$B73,'Plan de Acción'!$AM$4:$AM$86,"Crítica")</f>
        <v>0</v>
      </c>
      <c r="F73" s="41">
        <f>COUNTIFS('Plan de Acción'!$W$4:$W$86,$B73,'Plan de Acción'!$AM$4:$AM$86,"Sin reporte")</f>
        <v>5</v>
      </c>
      <c r="G73" s="42" t="str">
        <f>IFERROR(AVERAGEIF('Plan de Acción'!$W$4:$W$86,$B73,'Plan de Acción'!$AL$4:$AL$86),"—")</f>
        <v>—</v>
      </c>
    </row>
    <row r="74" spans="2:7" ht="24" x14ac:dyDescent="0.25">
      <c r="B74" s="40" t="s">
        <v>241</v>
      </c>
      <c r="C74" s="41">
        <f>COUNTIF('Plan de Acción'!$W$4:$W$86,$B74)</f>
        <v>14</v>
      </c>
      <c r="D74" s="41">
        <f>COUNTIFS('Plan de Acción'!$W$4:$W$86,$B74,'Plan de Acción'!$AM$4:$AM$86,"Cumplida")</f>
        <v>0</v>
      </c>
      <c r="E74" s="41">
        <f>COUNTIFS('Plan de Acción'!$W$4:$W$86,$B74,'Plan de Acción'!$AM$4:$AM$86,"En riesgo")+COUNTIFS('Plan de Acción'!$W$4:$W$86,$B74,'Plan de Acción'!$AM$4:$AM$86,"Crítica")</f>
        <v>0</v>
      </c>
      <c r="F74" s="41">
        <f>COUNTIFS('Plan de Acción'!$W$4:$W$86,$B74,'Plan de Acción'!$AM$4:$AM$86,"Sin reporte")</f>
        <v>14</v>
      </c>
      <c r="G74" s="42" t="str">
        <f>IFERROR(AVERAGEIF('Plan de Acción'!$W$4:$W$86,$B74,'Plan de Acción'!$AL$4:$AL$86),"—")</f>
        <v>—</v>
      </c>
    </row>
    <row r="77" spans="2:7" x14ac:dyDescent="0.25">
      <c r="B77" s="43" t="s">
        <v>832</v>
      </c>
      <c r="C77" s="44">
        <f>COUNTIF('Plan de Acción'!$O$4:$O$86,"Oficina Asesora de Planeación")</f>
        <v>32</v>
      </c>
      <c r="D77" s="45">
        <f>IFERROR(C77/COUNTA('Plan de Acción'!$A$4:$A$86),"")</f>
        <v>0.38554216867469882</v>
      </c>
    </row>
  </sheetData>
  <sheetProtection formatCells="0" formatColumns="0" formatRows="0" sort="0" autoFilter="0"/>
  <mergeCells count="4">
    <mergeCell ref="C5:E5"/>
    <mergeCell ref="C8:E8"/>
    <mergeCell ref="C7:E7"/>
    <mergeCell ref="C6:E6"/>
  </mergeCells>
  <dataValidations count="1">
    <dataValidation type="list" allowBlank="1" sqref="C5" xr:uid="{00000000-0002-0000-0200-000000000000}">
      <formula1>"C1 · corte 31 de diciembre de 2026,C2 · corte 30 de abril de 2027,C3 · corte 31 de agosto de 2027,Cierre del bienio · corte 31 de diciembre de 2027"</formula1>
    </dataValidation>
  </dataValidations>
  <pageMargins left="0.3" right="0.3" top="0.4" bottom="0.4" header="0.5" footer="0.5"/>
  <pageSetup fitToHeight="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15"/>
  <sheetViews>
    <sheetView showGridLines="0" workbookViewId="0">
      <pane ySplit="2" topLeftCell="A3" activePane="bottomLeft" state="frozen"/>
      <selection pane="bottomLeft" activeCell="A3" sqref="A3"/>
    </sheetView>
  </sheetViews>
  <sheetFormatPr baseColWidth="10" defaultColWidth="9.140625" defaultRowHeight="15" x14ac:dyDescent="0.25"/>
  <cols>
    <col min="1" max="1" width="10" customWidth="1"/>
    <col min="2" max="2" width="46.85546875" customWidth="1"/>
    <col min="3" max="3" width="16.28515625" customWidth="1"/>
    <col min="4" max="5" width="15" customWidth="1"/>
    <col min="6" max="7" width="12" customWidth="1"/>
    <col min="8" max="8" width="34" customWidth="1"/>
    <col min="9" max="9" width="40" customWidth="1"/>
  </cols>
  <sheetData>
    <row r="1" spans="1:9" ht="26.1" customHeight="1" x14ac:dyDescent="0.25">
      <c r="A1" s="71" t="s">
        <v>833</v>
      </c>
      <c r="B1" s="63"/>
      <c r="C1" s="63"/>
      <c r="D1" s="63"/>
      <c r="E1" s="63"/>
      <c r="F1" s="63"/>
      <c r="G1" s="63"/>
      <c r="H1" s="63"/>
      <c r="I1" s="63"/>
    </row>
    <row r="2" spans="1:9" ht="33.950000000000003" customHeight="1" x14ac:dyDescent="0.25">
      <c r="A2" s="13" t="s">
        <v>89</v>
      </c>
      <c r="B2" s="13" t="s">
        <v>834</v>
      </c>
      <c r="C2" s="13" t="s">
        <v>835</v>
      </c>
      <c r="D2" s="13" t="s">
        <v>836</v>
      </c>
      <c r="E2" s="13" t="s">
        <v>837</v>
      </c>
      <c r="F2" s="13" t="s">
        <v>838</v>
      </c>
      <c r="G2" s="13" t="s">
        <v>839</v>
      </c>
      <c r="H2" s="13" t="s">
        <v>840</v>
      </c>
      <c r="I2" s="13" t="s">
        <v>841</v>
      </c>
    </row>
    <row r="3" spans="1:9" ht="30" customHeight="1" x14ac:dyDescent="0.25">
      <c r="A3" s="15" t="s">
        <v>842</v>
      </c>
      <c r="B3" s="16" t="s">
        <v>843</v>
      </c>
      <c r="C3" s="15">
        <v>28</v>
      </c>
      <c r="D3" s="46">
        <v>78.48</v>
      </c>
      <c r="E3" s="46">
        <v>90.51</v>
      </c>
      <c r="F3" s="47">
        <v>-1.46</v>
      </c>
      <c r="G3" s="15" t="s">
        <v>844</v>
      </c>
      <c r="H3" s="16" t="s">
        <v>690</v>
      </c>
      <c r="I3" s="16" t="s">
        <v>845</v>
      </c>
    </row>
    <row r="4" spans="1:9" ht="30" customHeight="1" x14ac:dyDescent="0.25">
      <c r="A4" s="26" t="s">
        <v>846</v>
      </c>
      <c r="B4" s="27" t="s">
        <v>847</v>
      </c>
      <c r="C4" s="26">
        <v>25</v>
      </c>
      <c r="D4" s="48">
        <v>80.709999999999994</v>
      </c>
      <c r="E4" s="48">
        <v>90.31</v>
      </c>
      <c r="F4" s="49">
        <v>-1.3</v>
      </c>
      <c r="G4" s="26" t="s">
        <v>844</v>
      </c>
      <c r="H4" s="27" t="s">
        <v>848</v>
      </c>
      <c r="I4" s="27" t="s">
        <v>849</v>
      </c>
    </row>
    <row r="5" spans="1:9" ht="30" customHeight="1" x14ac:dyDescent="0.25">
      <c r="A5" s="15" t="s">
        <v>850</v>
      </c>
      <c r="B5" s="16" t="s">
        <v>851</v>
      </c>
      <c r="C5" s="15">
        <v>22</v>
      </c>
      <c r="D5" s="46">
        <v>84.51</v>
      </c>
      <c r="E5" s="46">
        <v>71.459999999999994</v>
      </c>
      <c r="F5" s="47">
        <v>0.73</v>
      </c>
      <c r="G5" s="15" t="s">
        <v>852</v>
      </c>
      <c r="H5" s="16" t="s">
        <v>853</v>
      </c>
      <c r="I5" s="16" t="s">
        <v>628</v>
      </c>
    </row>
    <row r="6" spans="1:9" ht="30" customHeight="1" x14ac:dyDescent="0.25">
      <c r="A6" s="26" t="s">
        <v>854</v>
      </c>
      <c r="B6" s="27" t="s">
        <v>855</v>
      </c>
      <c r="C6" s="26">
        <v>20</v>
      </c>
      <c r="D6" s="48">
        <v>91.72</v>
      </c>
      <c r="E6" s="48">
        <v>88.75</v>
      </c>
      <c r="F6" s="49">
        <v>0.28999999999999998</v>
      </c>
      <c r="G6" s="26" t="s">
        <v>856</v>
      </c>
      <c r="H6" s="27" t="s">
        <v>857</v>
      </c>
      <c r="I6" s="27" t="s">
        <v>858</v>
      </c>
    </row>
    <row r="7" spans="1:9" ht="30" customHeight="1" x14ac:dyDescent="0.25">
      <c r="A7" s="15" t="s">
        <v>859</v>
      </c>
      <c r="B7" s="16" t="s">
        <v>860</v>
      </c>
      <c r="C7" s="15">
        <v>16</v>
      </c>
      <c r="D7" s="46">
        <v>78.52</v>
      </c>
      <c r="E7" s="46">
        <v>66.39</v>
      </c>
      <c r="F7" s="47">
        <v>0.56999999999999995</v>
      </c>
      <c r="G7" s="15" t="s">
        <v>852</v>
      </c>
      <c r="H7" s="16" t="s">
        <v>861</v>
      </c>
      <c r="I7" s="16" t="s">
        <v>601</v>
      </c>
    </row>
    <row r="8" spans="1:9" ht="30" customHeight="1" x14ac:dyDescent="0.25">
      <c r="A8" s="26" t="s">
        <v>862</v>
      </c>
      <c r="B8" s="27" t="s">
        <v>863</v>
      </c>
      <c r="C8" s="26">
        <v>14</v>
      </c>
      <c r="D8" s="48">
        <v>82.22</v>
      </c>
      <c r="E8" s="48">
        <v>81.12</v>
      </c>
      <c r="F8" s="49">
        <v>0.06</v>
      </c>
      <c r="G8" s="26" t="s">
        <v>856</v>
      </c>
      <c r="H8" s="27" t="s">
        <v>864</v>
      </c>
      <c r="I8" s="27" t="s">
        <v>865</v>
      </c>
    </row>
    <row r="9" spans="1:9" ht="30" customHeight="1" x14ac:dyDescent="0.25">
      <c r="A9" s="15" t="s">
        <v>866</v>
      </c>
      <c r="B9" s="16" t="s">
        <v>867</v>
      </c>
      <c r="C9" s="15">
        <v>14</v>
      </c>
      <c r="D9" s="46">
        <v>93.51</v>
      </c>
      <c r="E9" s="46">
        <v>82.41</v>
      </c>
      <c r="F9" s="47">
        <v>1.1599999999999999</v>
      </c>
      <c r="G9" s="15" t="s">
        <v>868</v>
      </c>
      <c r="H9" s="16" t="s">
        <v>853</v>
      </c>
      <c r="I9" s="16" t="s">
        <v>869</v>
      </c>
    </row>
    <row r="10" spans="1:9" ht="30" customHeight="1" x14ac:dyDescent="0.25">
      <c r="A10" s="26" t="s">
        <v>870</v>
      </c>
      <c r="B10" s="27" t="s">
        <v>871</v>
      </c>
      <c r="C10" s="26">
        <v>11</v>
      </c>
      <c r="D10" s="48">
        <v>62.86</v>
      </c>
      <c r="E10" s="48">
        <v>76.290000000000006</v>
      </c>
      <c r="F10" s="49">
        <v>-0.77</v>
      </c>
      <c r="G10" s="26" t="s">
        <v>872</v>
      </c>
      <c r="H10" s="27" t="s">
        <v>742</v>
      </c>
      <c r="I10" s="27" t="s">
        <v>741</v>
      </c>
    </row>
    <row r="11" spans="1:9" ht="30" customHeight="1" x14ac:dyDescent="0.25">
      <c r="A11" s="15" t="s">
        <v>873</v>
      </c>
      <c r="B11" s="16" t="s">
        <v>874</v>
      </c>
      <c r="C11" s="15">
        <v>3</v>
      </c>
      <c r="D11" s="46">
        <v>90.32</v>
      </c>
      <c r="E11" s="46">
        <v>93.16</v>
      </c>
      <c r="F11" s="47">
        <v>-0.33</v>
      </c>
      <c r="G11" s="15" t="s">
        <v>875</v>
      </c>
      <c r="H11" s="16" t="s">
        <v>499</v>
      </c>
      <c r="I11" s="16" t="s">
        <v>876</v>
      </c>
    </row>
    <row r="12" spans="1:9" x14ac:dyDescent="0.25">
      <c r="B12" s="50" t="s">
        <v>877</v>
      </c>
      <c r="C12" s="51">
        <f>SUM(C3:C11)</f>
        <v>153</v>
      </c>
    </row>
    <row r="14" spans="1:9" x14ac:dyDescent="0.25">
      <c r="A14" s="67" t="s">
        <v>878</v>
      </c>
      <c r="B14" s="63"/>
      <c r="C14" s="63"/>
      <c r="D14" s="63"/>
      <c r="E14" s="63"/>
      <c r="F14" s="63"/>
      <c r="G14" s="63"/>
      <c r="H14" s="63"/>
      <c r="I14" s="63"/>
    </row>
    <row r="15" spans="1:9" x14ac:dyDescent="0.25">
      <c r="A15" s="63"/>
      <c r="B15" s="63"/>
      <c r="C15" s="63"/>
      <c r="D15" s="63"/>
      <c r="E15" s="63"/>
      <c r="F15" s="63"/>
      <c r="G15" s="63"/>
      <c r="H15" s="63"/>
      <c r="I15" s="63"/>
    </row>
  </sheetData>
  <sheetProtection formatCells="0" formatColumns="0" formatRows="0" sort="0" autoFilter="0"/>
  <mergeCells count="2">
    <mergeCell ref="A1:I1"/>
    <mergeCell ref="A14:I15"/>
  </mergeCells>
  <pageMargins left="0.3" right="0.3" top="0.4" bottom="0.4" header="0.5" footer="0.5"/>
  <pageSetup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35"/>
  <sheetViews>
    <sheetView showGridLines="0" workbookViewId="0">
      <pane ySplit="2" topLeftCell="A10" activePane="bottomLeft" state="frozen"/>
      <selection pane="bottomLeft" activeCell="A3" sqref="A3"/>
    </sheetView>
  </sheetViews>
  <sheetFormatPr baseColWidth="10" defaultColWidth="9.140625" defaultRowHeight="15" x14ac:dyDescent="0.25"/>
  <cols>
    <col min="1" max="1" width="26" customWidth="1"/>
    <col min="2" max="2" width="40" customWidth="1"/>
    <col min="3" max="3" width="56" customWidth="1"/>
    <col min="4" max="4" width="12" customWidth="1"/>
    <col min="5" max="5" width="26" customWidth="1"/>
    <col min="6" max="6" width="20" customWidth="1"/>
    <col min="7" max="7" width="40" customWidth="1"/>
    <col min="8" max="8" width="7" customWidth="1"/>
  </cols>
  <sheetData>
    <row r="1" spans="1:8" ht="26.1" customHeight="1" x14ac:dyDescent="0.25">
      <c r="A1" s="71" t="s">
        <v>879</v>
      </c>
      <c r="B1" s="63"/>
      <c r="C1" s="63"/>
      <c r="D1" s="63"/>
      <c r="E1" s="63"/>
      <c r="F1" s="63"/>
      <c r="G1" s="63"/>
      <c r="H1" s="63"/>
    </row>
    <row r="2" spans="1:8" ht="33.950000000000003" customHeight="1" x14ac:dyDescent="0.25">
      <c r="A2" s="13" t="s">
        <v>109</v>
      </c>
      <c r="B2" s="13" t="s">
        <v>110</v>
      </c>
      <c r="C2" s="13" t="s">
        <v>880</v>
      </c>
      <c r="D2" s="13" t="s">
        <v>112</v>
      </c>
      <c r="E2" s="13" t="s">
        <v>881</v>
      </c>
      <c r="F2" s="13" t="s">
        <v>882</v>
      </c>
      <c r="G2" s="13" t="s">
        <v>883</v>
      </c>
      <c r="H2" s="13" t="s">
        <v>884</v>
      </c>
    </row>
    <row r="3" spans="1:8" ht="44.1" customHeight="1" x14ac:dyDescent="0.25">
      <c r="A3" s="16" t="s">
        <v>240</v>
      </c>
      <c r="B3" s="16" t="s">
        <v>241</v>
      </c>
      <c r="C3" s="16" t="s">
        <v>885</v>
      </c>
      <c r="D3" s="15" t="s">
        <v>243</v>
      </c>
      <c r="E3" s="16" t="s">
        <v>237</v>
      </c>
      <c r="F3" s="15" t="s">
        <v>886</v>
      </c>
      <c r="G3" s="16" t="s">
        <v>887</v>
      </c>
      <c r="H3" s="15">
        <v>0</v>
      </c>
    </row>
    <row r="4" spans="1:8" ht="44.1" customHeight="1" x14ac:dyDescent="0.25">
      <c r="A4" s="27" t="s">
        <v>240</v>
      </c>
      <c r="B4" s="27" t="s">
        <v>241</v>
      </c>
      <c r="C4" s="27" t="s">
        <v>888</v>
      </c>
      <c r="D4" s="26" t="s">
        <v>889</v>
      </c>
      <c r="E4" s="27" t="s">
        <v>237</v>
      </c>
      <c r="F4" s="26" t="s">
        <v>886</v>
      </c>
      <c r="G4" s="27" t="s">
        <v>887</v>
      </c>
      <c r="H4" s="26">
        <v>0</v>
      </c>
    </row>
    <row r="5" spans="1:8" ht="44.1" customHeight="1" x14ac:dyDescent="0.25">
      <c r="A5" s="16" t="s">
        <v>240</v>
      </c>
      <c r="B5" s="16" t="s">
        <v>241</v>
      </c>
      <c r="C5" s="16" t="s">
        <v>705</v>
      </c>
      <c r="D5" s="15" t="s">
        <v>243</v>
      </c>
      <c r="E5" s="16" t="s">
        <v>237</v>
      </c>
      <c r="F5" s="15" t="s">
        <v>886</v>
      </c>
      <c r="G5" s="16" t="s">
        <v>699</v>
      </c>
      <c r="H5" s="15">
        <v>1</v>
      </c>
    </row>
    <row r="6" spans="1:8" ht="44.1" customHeight="1" x14ac:dyDescent="0.25">
      <c r="A6" s="27" t="s">
        <v>240</v>
      </c>
      <c r="B6" s="27" t="s">
        <v>241</v>
      </c>
      <c r="C6" s="27" t="s">
        <v>890</v>
      </c>
      <c r="D6" s="26" t="s">
        <v>891</v>
      </c>
      <c r="E6" s="27" t="s">
        <v>237</v>
      </c>
      <c r="F6" s="26" t="s">
        <v>886</v>
      </c>
      <c r="G6" s="27" t="s">
        <v>887</v>
      </c>
      <c r="H6" s="26">
        <v>0</v>
      </c>
    </row>
    <row r="7" spans="1:8" ht="44.1" customHeight="1" x14ac:dyDescent="0.25">
      <c r="A7" s="16" t="s">
        <v>240</v>
      </c>
      <c r="B7" s="16" t="s">
        <v>241</v>
      </c>
      <c r="C7" s="16" t="s">
        <v>578</v>
      </c>
      <c r="D7" s="15" t="s">
        <v>243</v>
      </c>
      <c r="E7" s="16" t="s">
        <v>237</v>
      </c>
      <c r="F7" s="15" t="s">
        <v>886</v>
      </c>
      <c r="G7" s="16" t="s">
        <v>892</v>
      </c>
      <c r="H7" s="15">
        <v>2</v>
      </c>
    </row>
    <row r="8" spans="1:8" ht="44.1" customHeight="1" x14ac:dyDescent="0.25">
      <c r="A8" s="27" t="s">
        <v>240</v>
      </c>
      <c r="B8" s="27" t="s">
        <v>241</v>
      </c>
      <c r="C8" s="27" t="s">
        <v>778</v>
      </c>
      <c r="D8" s="26" t="s">
        <v>779</v>
      </c>
      <c r="E8" s="27" t="s">
        <v>237</v>
      </c>
      <c r="F8" s="26" t="s">
        <v>886</v>
      </c>
      <c r="G8" s="27" t="s">
        <v>771</v>
      </c>
      <c r="H8" s="26">
        <v>1</v>
      </c>
    </row>
    <row r="9" spans="1:8" ht="44.1" customHeight="1" x14ac:dyDescent="0.25">
      <c r="A9" s="16" t="s">
        <v>240</v>
      </c>
      <c r="B9" s="16" t="s">
        <v>241</v>
      </c>
      <c r="C9" s="16" t="s">
        <v>356</v>
      </c>
      <c r="D9" s="15" t="s">
        <v>243</v>
      </c>
      <c r="E9" s="16" t="s">
        <v>139</v>
      </c>
      <c r="F9" s="15" t="s">
        <v>886</v>
      </c>
      <c r="G9" s="16" t="s">
        <v>893</v>
      </c>
      <c r="H9" s="15">
        <v>6</v>
      </c>
    </row>
    <row r="10" spans="1:8" ht="44.1" customHeight="1" x14ac:dyDescent="0.25">
      <c r="A10" s="27" t="s">
        <v>240</v>
      </c>
      <c r="B10" s="27" t="s">
        <v>241</v>
      </c>
      <c r="C10" s="27" t="s">
        <v>242</v>
      </c>
      <c r="D10" s="26" t="s">
        <v>243</v>
      </c>
      <c r="E10" s="27" t="s">
        <v>894</v>
      </c>
      <c r="F10" s="26" t="s">
        <v>886</v>
      </c>
      <c r="G10" s="27" t="s">
        <v>895</v>
      </c>
      <c r="H10" s="26">
        <v>4</v>
      </c>
    </row>
    <row r="11" spans="1:8" ht="44.1" customHeight="1" x14ac:dyDescent="0.25">
      <c r="A11" s="16" t="s">
        <v>145</v>
      </c>
      <c r="B11" s="16" t="s">
        <v>146</v>
      </c>
      <c r="C11" s="16" t="s">
        <v>189</v>
      </c>
      <c r="D11" s="15" t="s">
        <v>190</v>
      </c>
      <c r="E11" s="16" t="s">
        <v>208</v>
      </c>
      <c r="F11" s="15" t="s">
        <v>896</v>
      </c>
      <c r="G11" s="16" t="s">
        <v>897</v>
      </c>
      <c r="H11" s="15">
        <v>5</v>
      </c>
    </row>
    <row r="12" spans="1:8" ht="44.1" customHeight="1" x14ac:dyDescent="0.25">
      <c r="A12" s="27" t="s">
        <v>145</v>
      </c>
      <c r="B12" s="27" t="s">
        <v>146</v>
      </c>
      <c r="C12" s="27" t="s">
        <v>147</v>
      </c>
      <c r="D12" s="26" t="s">
        <v>148</v>
      </c>
      <c r="E12" s="27" t="s">
        <v>138</v>
      </c>
      <c r="F12" s="26" t="s">
        <v>896</v>
      </c>
      <c r="G12" s="27" t="s">
        <v>898</v>
      </c>
      <c r="H12" s="26">
        <v>7</v>
      </c>
    </row>
    <row r="13" spans="1:8" ht="44.1" customHeight="1" x14ac:dyDescent="0.25">
      <c r="A13" s="16" t="s">
        <v>145</v>
      </c>
      <c r="B13" s="16" t="s">
        <v>146</v>
      </c>
      <c r="C13" s="16" t="s">
        <v>199</v>
      </c>
      <c r="D13" s="15" t="s">
        <v>200</v>
      </c>
      <c r="E13" s="16" t="s">
        <v>138</v>
      </c>
      <c r="F13" s="15" t="s">
        <v>896</v>
      </c>
      <c r="G13" s="16" t="s">
        <v>899</v>
      </c>
      <c r="H13" s="15">
        <v>4</v>
      </c>
    </row>
    <row r="14" spans="1:8" ht="44.1" customHeight="1" x14ac:dyDescent="0.25">
      <c r="A14" s="27" t="s">
        <v>145</v>
      </c>
      <c r="B14" s="27" t="s">
        <v>146</v>
      </c>
      <c r="C14" s="27" t="s">
        <v>275</v>
      </c>
      <c r="D14" s="26" t="s">
        <v>276</v>
      </c>
      <c r="E14" s="27" t="s">
        <v>467</v>
      </c>
      <c r="F14" s="26" t="s">
        <v>896</v>
      </c>
      <c r="G14" s="27" t="s">
        <v>900</v>
      </c>
      <c r="H14" s="26">
        <v>13</v>
      </c>
    </row>
    <row r="15" spans="1:8" ht="44.1" customHeight="1" x14ac:dyDescent="0.25">
      <c r="A15" s="16" t="s">
        <v>145</v>
      </c>
      <c r="B15" s="16" t="s">
        <v>146</v>
      </c>
      <c r="C15" s="16" t="s">
        <v>680</v>
      </c>
      <c r="D15" s="15" t="s">
        <v>681</v>
      </c>
      <c r="E15" s="16" t="s">
        <v>185</v>
      </c>
      <c r="F15" s="15" t="s">
        <v>896</v>
      </c>
      <c r="G15" s="16" t="s">
        <v>674</v>
      </c>
      <c r="H15" s="15">
        <v>1</v>
      </c>
    </row>
    <row r="16" spans="1:8" ht="44.1" customHeight="1" x14ac:dyDescent="0.25">
      <c r="A16" s="27" t="s">
        <v>145</v>
      </c>
      <c r="B16" s="27" t="s">
        <v>304</v>
      </c>
      <c r="C16" s="27" t="s">
        <v>476</v>
      </c>
      <c r="D16" s="26" t="s">
        <v>477</v>
      </c>
      <c r="E16" s="27" t="s">
        <v>901</v>
      </c>
      <c r="F16" s="26" t="s">
        <v>902</v>
      </c>
      <c r="G16" s="27" t="s">
        <v>903</v>
      </c>
      <c r="H16" s="26">
        <v>4</v>
      </c>
    </row>
    <row r="17" spans="1:8" ht="44.1" customHeight="1" x14ac:dyDescent="0.25">
      <c r="A17" s="16" t="s">
        <v>145</v>
      </c>
      <c r="B17" s="16" t="s">
        <v>304</v>
      </c>
      <c r="C17" s="16" t="s">
        <v>305</v>
      </c>
      <c r="D17" s="15" t="s">
        <v>306</v>
      </c>
      <c r="E17" s="16" t="s">
        <v>901</v>
      </c>
      <c r="F17" s="15" t="s">
        <v>902</v>
      </c>
      <c r="G17" s="16" t="s">
        <v>904</v>
      </c>
      <c r="H17" s="15">
        <v>6</v>
      </c>
    </row>
    <row r="18" spans="1:8" ht="44.1" customHeight="1" x14ac:dyDescent="0.25">
      <c r="A18" s="27" t="s">
        <v>145</v>
      </c>
      <c r="B18" s="27" t="s">
        <v>635</v>
      </c>
      <c r="C18" s="27" t="s">
        <v>636</v>
      </c>
      <c r="D18" s="26" t="s">
        <v>637</v>
      </c>
      <c r="E18" s="27" t="s">
        <v>157</v>
      </c>
      <c r="F18" s="26" t="s">
        <v>905</v>
      </c>
      <c r="G18" s="27" t="s">
        <v>628</v>
      </c>
      <c r="H18" s="26">
        <v>1</v>
      </c>
    </row>
    <row r="19" spans="1:8" ht="44.1" customHeight="1" x14ac:dyDescent="0.25">
      <c r="A19" s="16" t="s">
        <v>145</v>
      </c>
      <c r="B19" s="16" t="s">
        <v>446</v>
      </c>
      <c r="C19" s="16" t="s">
        <v>447</v>
      </c>
      <c r="D19" s="15" t="s">
        <v>276</v>
      </c>
      <c r="E19" s="16" t="s">
        <v>217</v>
      </c>
      <c r="F19" s="15" t="s">
        <v>906</v>
      </c>
      <c r="G19" s="16" t="s">
        <v>907</v>
      </c>
      <c r="H19" s="15">
        <v>3</v>
      </c>
    </row>
    <row r="20" spans="1:8" ht="44.1" customHeight="1" x14ac:dyDescent="0.25">
      <c r="A20" s="27" t="s">
        <v>284</v>
      </c>
      <c r="B20" s="27" t="s">
        <v>285</v>
      </c>
      <c r="C20" s="27" t="s">
        <v>286</v>
      </c>
      <c r="D20" s="26" t="s">
        <v>144</v>
      </c>
      <c r="E20" s="27" t="s">
        <v>157</v>
      </c>
      <c r="F20" s="26" t="s">
        <v>144</v>
      </c>
      <c r="G20" s="27" t="s">
        <v>908</v>
      </c>
      <c r="H20" s="26">
        <v>6</v>
      </c>
    </row>
    <row r="21" spans="1:8" ht="44.1" customHeight="1" x14ac:dyDescent="0.25">
      <c r="A21" s="16" t="s">
        <v>145</v>
      </c>
      <c r="B21" s="16" t="s">
        <v>285</v>
      </c>
      <c r="C21" s="16" t="s">
        <v>909</v>
      </c>
      <c r="D21" s="15" t="s">
        <v>144</v>
      </c>
      <c r="E21" s="16" t="s">
        <v>901</v>
      </c>
      <c r="F21" s="15" t="s">
        <v>144</v>
      </c>
      <c r="G21" s="16" t="s">
        <v>887</v>
      </c>
      <c r="H21" s="15">
        <v>0</v>
      </c>
    </row>
    <row r="22" spans="1:8" ht="44.1" customHeight="1" x14ac:dyDescent="0.25">
      <c r="A22" s="27" t="s">
        <v>175</v>
      </c>
      <c r="B22" s="27" t="s">
        <v>176</v>
      </c>
      <c r="C22" s="27" t="s">
        <v>177</v>
      </c>
      <c r="D22" s="26" t="s">
        <v>144</v>
      </c>
      <c r="E22" s="27" t="s">
        <v>157</v>
      </c>
      <c r="F22" s="26" t="s">
        <v>144</v>
      </c>
      <c r="G22" s="27" t="s">
        <v>910</v>
      </c>
      <c r="H22" s="26">
        <v>5</v>
      </c>
    </row>
    <row r="23" spans="1:8" ht="44.1" customHeight="1" x14ac:dyDescent="0.25">
      <c r="A23" s="16" t="s">
        <v>175</v>
      </c>
      <c r="B23" s="16" t="s">
        <v>532</v>
      </c>
      <c r="C23" s="16" t="s">
        <v>533</v>
      </c>
      <c r="D23" s="15" t="s">
        <v>144</v>
      </c>
      <c r="E23" s="16" t="s">
        <v>157</v>
      </c>
      <c r="F23" s="15" t="s">
        <v>144</v>
      </c>
      <c r="G23" s="16" t="s">
        <v>911</v>
      </c>
      <c r="H23" s="15">
        <v>5</v>
      </c>
    </row>
    <row r="24" spans="1:8" x14ac:dyDescent="0.25">
      <c r="C24" s="50" t="s">
        <v>912</v>
      </c>
      <c r="H24" s="51">
        <f>SUM(H3:H23)</f>
        <v>74</v>
      </c>
    </row>
    <row r="26" spans="1:8" x14ac:dyDescent="0.25">
      <c r="A26" s="39" t="s">
        <v>913</v>
      </c>
    </row>
    <row r="27" spans="1:8" x14ac:dyDescent="0.25">
      <c r="A27" s="72" t="s">
        <v>914</v>
      </c>
      <c r="B27" s="73"/>
      <c r="C27" s="73"/>
      <c r="D27" s="73"/>
      <c r="E27" s="73"/>
      <c r="F27" s="73"/>
      <c r="G27" s="73"/>
      <c r="H27" s="73"/>
    </row>
    <row r="28" spans="1:8" x14ac:dyDescent="0.25">
      <c r="A28" s="73"/>
      <c r="B28" s="73"/>
      <c r="C28" s="73"/>
      <c r="D28" s="73"/>
      <c r="E28" s="73"/>
      <c r="F28" s="73"/>
      <c r="G28" s="73"/>
      <c r="H28" s="73"/>
    </row>
    <row r="29" spans="1:8" x14ac:dyDescent="0.25">
      <c r="A29" s="73"/>
      <c r="B29" s="73"/>
      <c r="C29" s="73"/>
      <c r="D29" s="73"/>
      <c r="E29" s="73"/>
      <c r="F29" s="73"/>
      <c r="G29" s="73"/>
      <c r="H29" s="73"/>
    </row>
    <row r="30" spans="1:8" x14ac:dyDescent="0.25">
      <c r="A30" s="73"/>
      <c r="B30" s="73"/>
      <c r="C30" s="73"/>
      <c r="D30" s="73"/>
      <c r="E30" s="73"/>
      <c r="F30" s="73"/>
      <c r="G30" s="73"/>
      <c r="H30" s="73"/>
    </row>
    <row r="31" spans="1:8" x14ac:dyDescent="0.25">
      <c r="A31" s="73"/>
      <c r="B31" s="73"/>
      <c r="C31" s="73"/>
      <c r="D31" s="73"/>
      <c r="E31" s="73"/>
      <c r="F31" s="73"/>
      <c r="G31" s="73"/>
      <c r="H31" s="73"/>
    </row>
    <row r="33" spans="1:8" x14ac:dyDescent="0.25">
      <c r="A33" s="67" t="s">
        <v>915</v>
      </c>
      <c r="B33" s="63"/>
      <c r="C33" s="63"/>
      <c r="D33" s="63"/>
      <c r="E33" s="63"/>
      <c r="F33" s="63"/>
      <c r="G33" s="63"/>
      <c r="H33" s="63"/>
    </row>
    <row r="34" spans="1:8" x14ac:dyDescent="0.25">
      <c r="A34" s="63"/>
      <c r="B34" s="63"/>
      <c r="C34" s="63"/>
      <c r="D34" s="63"/>
      <c r="E34" s="63"/>
      <c r="F34" s="63"/>
      <c r="G34" s="63"/>
      <c r="H34" s="63"/>
    </row>
    <row r="35" spans="1:8" x14ac:dyDescent="0.25">
      <c r="A35" s="63"/>
      <c r="B35" s="63"/>
      <c r="C35" s="63"/>
      <c r="D35" s="63"/>
      <c r="E35" s="63"/>
      <c r="F35" s="63"/>
      <c r="G35" s="63"/>
      <c r="H35" s="63"/>
    </row>
  </sheetData>
  <sheetProtection formatCells="0" formatColumns="0" formatRows="0" sort="0" autoFilter="0"/>
  <mergeCells count="3">
    <mergeCell ref="A33:H35"/>
    <mergeCell ref="A27:H31"/>
    <mergeCell ref="A1:H1"/>
  </mergeCells>
  <pageMargins left="0.3" right="0.3" top="0.4" bottom="0.4" header="0.5" footer="0.5"/>
  <pageSetup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88"/>
  <sheetViews>
    <sheetView showGridLines="0" workbookViewId="0">
      <pane ySplit="2" topLeftCell="A25" activePane="bottomLeft" state="frozen"/>
      <selection activeCell="G16" sqref="G16"/>
      <selection pane="bottomLeft" activeCell="D9" sqref="D9"/>
    </sheetView>
  </sheetViews>
  <sheetFormatPr baseColWidth="10" defaultColWidth="9.140625" defaultRowHeight="15" x14ac:dyDescent="0.25"/>
  <cols>
    <col min="1" max="1" width="10" customWidth="1"/>
    <col min="2" max="2" width="24" customWidth="1"/>
    <col min="3" max="3" width="62" customWidth="1"/>
    <col min="4" max="4" width="34" customWidth="1"/>
    <col min="5" max="5" width="11" customWidth="1"/>
    <col min="6" max="7" width="9" customWidth="1"/>
    <col min="8" max="8" width="11" customWidth="1"/>
    <col min="9" max="9" width="24" customWidth="1"/>
    <col min="10" max="10" width="26" customWidth="1"/>
    <col min="11" max="11" width="10" customWidth="1"/>
  </cols>
  <sheetData>
    <row r="1" spans="1:11" ht="24" customHeight="1" x14ac:dyDescent="0.25">
      <c r="A1" s="71" t="s">
        <v>916</v>
      </c>
      <c r="B1" s="63"/>
      <c r="C1" s="63"/>
      <c r="D1" s="63"/>
      <c r="E1" s="63"/>
      <c r="F1" s="63"/>
      <c r="G1" s="63"/>
      <c r="H1" s="63"/>
      <c r="I1" s="63"/>
      <c r="J1" s="63"/>
      <c r="K1" s="63"/>
    </row>
    <row r="2" spans="1:11" ht="30.75" customHeight="1" x14ac:dyDescent="0.25">
      <c r="A2" s="13" t="s">
        <v>89</v>
      </c>
      <c r="B2" s="13" t="s">
        <v>822</v>
      </c>
      <c r="C2" s="13" t="s">
        <v>917</v>
      </c>
      <c r="D2" s="13" t="s">
        <v>918</v>
      </c>
      <c r="E2" s="13" t="s">
        <v>919</v>
      </c>
      <c r="F2" s="13" t="s">
        <v>98</v>
      </c>
      <c r="G2" s="13" t="s">
        <v>99</v>
      </c>
      <c r="H2" s="13" t="s">
        <v>101</v>
      </c>
      <c r="I2" s="13" t="s">
        <v>920</v>
      </c>
      <c r="J2" s="13" t="s">
        <v>105</v>
      </c>
      <c r="K2" s="13" t="s">
        <v>107</v>
      </c>
    </row>
    <row r="3" spans="1:11" ht="33.950000000000003" customHeight="1" x14ac:dyDescent="0.25">
      <c r="A3" s="52" t="str">
        <f>'Plan de Acción'!A4</f>
        <v>CT-01-01</v>
      </c>
      <c r="B3" s="53" t="str">
        <f>'Plan de Acción'!C4</f>
        <v>1. Declaración de compromiso</v>
      </c>
      <c r="C3" s="53" t="str">
        <f>'Plan de Acción'!D4</f>
        <v>Socializar la Declaración de Compromiso con la Transparencia y la Ética Pública en las jornadas de inducción y reinducción, y con los contratistas al inicio de cada vinculación.</v>
      </c>
      <c r="D3" s="53" t="str">
        <f>'Plan de Acción'!F4</f>
        <v>Porcentaje de servidores y contratistas que reciben socialización de la Declaración</v>
      </c>
      <c r="E3" s="52" t="str">
        <f>'Plan de Acción'!G4</f>
        <v>Porcentaje</v>
      </c>
      <c r="F3" s="54">
        <f>'Plan de Acción'!J4</f>
        <v>0.6</v>
      </c>
      <c r="G3" s="54">
        <f>'Plan de Acción'!K4</f>
        <v>0.9</v>
      </c>
      <c r="H3" s="54">
        <f>'Plan de Acción'!M4</f>
        <v>0.9</v>
      </c>
      <c r="I3" s="53" t="str">
        <f>'Plan de Acción'!O4</f>
        <v>Oficina de Talento Humano</v>
      </c>
      <c r="J3" s="53" t="str">
        <f>'Plan de Acción'!Q4</f>
        <v>Diciembre de cada vigencia · cortes C1 y de cierre</v>
      </c>
      <c r="K3" s="52" t="str">
        <f>'Plan de Acción'!T4</f>
        <v>Media</v>
      </c>
    </row>
    <row r="4" spans="1:11" ht="33.950000000000003" customHeight="1" x14ac:dyDescent="0.25">
      <c r="A4" s="55" t="str">
        <f>'Plan de Acción'!A5</f>
        <v>CT-01-02</v>
      </c>
      <c r="B4" s="56" t="str">
        <f>'Plan de Acción'!C5</f>
        <v>1. Declaración de compromiso</v>
      </c>
      <c r="C4" s="56" t="str">
        <f>'Plan de Acción'!D5</f>
        <v>Documentar los ejercicios de participación de colaboradores en la construcción y actualización de la Declaración, conforme lo exige la acción transversal de Declaración.</v>
      </c>
      <c r="D4" s="56" t="str">
        <f>'Plan de Acción'!F5</f>
        <v>Ejercicios de participación documentados</v>
      </c>
      <c r="E4" s="55" t="str">
        <f>'Plan de Acción'!G5</f>
        <v>Número</v>
      </c>
      <c r="F4" s="57">
        <f>'Plan de Acción'!J5</f>
        <v>1</v>
      </c>
      <c r="G4" s="57">
        <f>'Plan de Acción'!K5</f>
        <v>1</v>
      </c>
      <c r="H4" s="57">
        <f>'Plan de Acción'!M5</f>
        <v>2</v>
      </c>
      <c r="I4" s="56" t="str">
        <f>'Plan de Acción'!O5</f>
        <v>Oficina Asesora de Planeación</v>
      </c>
      <c r="J4" s="56" t="str">
        <f>'Plan de Acción'!Q5</f>
        <v>Segundo cuatrimestre de cada vigencia · cortes C1 y C3</v>
      </c>
      <c r="K4" s="55" t="str">
        <f>'Plan de Acción'!T5</f>
        <v>Media</v>
      </c>
    </row>
    <row r="5" spans="1:11" ht="33.950000000000003" customHeight="1" x14ac:dyDescent="0.25">
      <c r="A5" s="52" t="str">
        <f>'Plan de Acción'!A6</f>
        <v>CT-02-01</v>
      </c>
      <c r="B5" s="53" t="str">
        <f>'Plan de Acción'!C6</f>
        <v>2. Objetivos del Programa</v>
      </c>
      <c r="C5" s="53" t="str">
        <f>'Plan de Acción'!D6</f>
        <v>Validar con cada dependencia responsable las metas de los diez objetivos específicos y dejar constancia escrita de la capacidad operativa y la disponibilidad presupuestal que las sustentan.</v>
      </c>
      <c r="D5" s="53" t="str">
        <f>'Plan de Acción'!F6</f>
        <v>Objetivos específicos con metas validadas por la dependencia responsable</v>
      </c>
      <c r="E5" s="52" t="str">
        <f>'Plan de Acción'!G6</f>
        <v>Número</v>
      </c>
      <c r="F5" s="58">
        <f>'Plan de Acción'!J6</f>
        <v>10</v>
      </c>
      <c r="G5" s="58">
        <f>'Plan de Acción'!K6</f>
        <v>0</v>
      </c>
      <c r="H5" s="58">
        <f>'Plan de Acción'!M6</f>
        <v>10</v>
      </c>
      <c r="I5" s="53" t="str">
        <f>'Plan de Acción'!O6</f>
        <v>Oficina Asesora de Planeación</v>
      </c>
      <c r="J5" s="53" t="str">
        <f>'Plan de Acción'!Q6</f>
        <v>Antes de la aprobación por el CIGD · agosto de 2026 · corte C1</v>
      </c>
      <c r="K5" s="52" t="str">
        <f>'Plan de Acción'!T6</f>
        <v>Alta</v>
      </c>
    </row>
    <row r="6" spans="1:11" ht="33.950000000000003" customHeight="1" x14ac:dyDescent="0.25">
      <c r="A6" s="55" t="str">
        <f>'Plan de Acción'!A7</f>
        <v>CT-03-01</v>
      </c>
      <c r="B6" s="56" t="str">
        <f>'Plan de Acción'!C7</f>
        <v>3. Alcance del Programa</v>
      </c>
      <c r="C6" s="56" t="str">
        <f>'Plan de Acción'!D7</f>
        <v>Incorporar la cláusula de integridad en los pliegos de condiciones, minutas contractuales y modelos de convenio de la entidad, con la consecuencia expresa del incumplimiento.</v>
      </c>
      <c r="D6" s="56" t="str">
        <f>'Plan de Acción'!F7</f>
        <v>Porcentaje de procesos contractuales con cláusula de integridad incorporada</v>
      </c>
      <c r="E6" s="55" t="str">
        <f>'Plan de Acción'!G7</f>
        <v>Porcentaje</v>
      </c>
      <c r="F6" s="59">
        <f>'Plan de Acción'!J7</f>
        <v>0</v>
      </c>
      <c r="G6" s="59">
        <f>'Plan de Acción'!K7</f>
        <v>1</v>
      </c>
      <c r="H6" s="59">
        <f>'Plan de Acción'!M7</f>
        <v>1</v>
      </c>
      <c r="I6" s="56" t="str">
        <f>'Plan de Acción'!O7</f>
        <v>Oficina Jurídica</v>
      </c>
      <c r="J6" s="56" t="str">
        <f>'Plan de Acción'!Q7</f>
        <v>Primer cuatrimestre de 2027 · corte C2</v>
      </c>
      <c r="K6" s="55" t="str">
        <f>'Plan de Acción'!T7</f>
        <v>Alta</v>
      </c>
    </row>
    <row r="7" spans="1:11" ht="33.950000000000003" customHeight="1" x14ac:dyDescent="0.25">
      <c r="A7" s="52" t="str">
        <f>'Plan de Acción'!A8</f>
        <v>CT-03-02</v>
      </c>
      <c r="B7" s="53" t="str">
        <f>'Plan de Acción'!C8</f>
        <v>3. Alcance del Programa</v>
      </c>
      <c r="C7" s="53" t="str">
        <f>'Plan de Acción'!D8</f>
        <v>Elaborar el inventario de entidades del sector descentralizado departamental y verificar la adopción de su respectivo Programa de Transparencia y Ética Pública.</v>
      </c>
      <c r="D7" s="53" t="str">
        <f>'Plan de Acción'!F8</f>
        <v>Entidades descentralizadas con Programa verificado</v>
      </c>
      <c r="E7" s="52" t="str">
        <f>'Plan de Acción'!G8</f>
        <v>Porcentaje</v>
      </c>
      <c r="F7" s="54">
        <f>'Plan de Acción'!J8</f>
        <v>0</v>
      </c>
      <c r="G7" s="54">
        <f>'Plan de Acción'!K8</f>
        <v>1</v>
      </c>
      <c r="H7" s="54">
        <f>'Plan de Acción'!M8</f>
        <v>1</v>
      </c>
      <c r="I7" s="53" t="str">
        <f>'Plan de Acción'!O8</f>
        <v>Oficina Asesora de Planeación</v>
      </c>
      <c r="J7" s="53" t="str">
        <f>'Plan de Acción'!Q8</f>
        <v>Segundo cuatrimestre de 2027 · corte C3</v>
      </c>
      <c r="K7" s="52" t="str">
        <f>'Plan de Acción'!T8</f>
        <v>Media</v>
      </c>
    </row>
    <row r="8" spans="1:11" ht="33.950000000000003" customHeight="1" x14ac:dyDescent="0.25">
      <c r="A8" s="55" t="str">
        <f>'Plan de Acción'!A9</f>
        <v>CT-03-03</v>
      </c>
      <c r="B8" s="56" t="str">
        <f>'Plan de Acción'!C9</f>
        <v>3. Alcance del Programa</v>
      </c>
      <c r="C8" s="56" t="str">
        <f>'Plan de Acción'!D9</f>
        <v>Consolidar y mantener actualizada la información de planta de personal y de contratistas para el dimensionamiento del alcance subjetivo y de las acciones de formación.</v>
      </c>
      <c r="D8" s="56" t="str">
        <f>'Plan de Acción'!F9</f>
        <v>Actualizaciones semestrales del universo de colaboradores</v>
      </c>
      <c r="E8" s="55" t="str">
        <f>'Plan de Acción'!G9</f>
        <v>Número</v>
      </c>
      <c r="F8" s="57">
        <f>'Plan de Acción'!J9</f>
        <v>1</v>
      </c>
      <c r="G8" s="57">
        <f>'Plan de Acción'!K9</f>
        <v>2</v>
      </c>
      <c r="H8" s="57">
        <f>'Plan de Acción'!M9</f>
        <v>3</v>
      </c>
      <c r="I8" s="56" t="str">
        <f>'Plan de Acción'!O9</f>
        <v>Oficina de Talento Humano</v>
      </c>
      <c r="J8" s="56" t="str">
        <f>'Plan de Acción'!Q9</f>
        <v>Semestral</v>
      </c>
      <c r="K8" s="55" t="str">
        <f>'Plan de Acción'!T9</f>
        <v>Media</v>
      </c>
    </row>
    <row r="9" spans="1:11" ht="33.950000000000003" customHeight="1" x14ac:dyDescent="0.25">
      <c r="A9" s="52" t="str">
        <f>'Plan de Acción'!A10</f>
        <v>CT-04-01</v>
      </c>
      <c r="B9" s="53" t="str">
        <f>'Plan de Acción'!C10</f>
        <v>4. Planeación del Programa</v>
      </c>
      <c r="C9" s="53" t="str">
        <f>'Plan de Acción'!D10</f>
        <v>Formular el Plan de Ejecución y Monitoreo de la vigencia siguiente e incorporarlo al Plan de Acción institucional y al Plan Anual de Adquisiciones antes del cierre de la programación presupuestal.</v>
      </c>
      <c r="D9" s="53" t="str">
        <f>'Plan de Acción'!F10</f>
        <v>Planes formulados e incorporados dentro del término</v>
      </c>
      <c r="E9" s="52" t="str">
        <f>'Plan de Acción'!G10</f>
        <v>Número</v>
      </c>
      <c r="F9" s="58">
        <f>'Plan de Acción'!J10</f>
        <v>1</v>
      </c>
      <c r="G9" s="58">
        <f>'Plan de Acción'!K10</f>
        <v>1</v>
      </c>
      <c r="H9" s="58">
        <f>'Plan de Acción'!M10</f>
        <v>2</v>
      </c>
      <c r="I9" s="53" t="str">
        <f>'Plan de Acción'!O10</f>
        <v>Oficina Asesora de Planeación</v>
      </c>
      <c r="J9" s="53" t="str">
        <f>'Plan de Acción'!Q10</f>
        <v>Agosto de cada vigencia · cortes C1 y C3</v>
      </c>
      <c r="K9" s="52" t="str">
        <f>'Plan de Acción'!T10</f>
        <v>Muy alta</v>
      </c>
    </row>
    <row r="10" spans="1:11" ht="33.950000000000003" customHeight="1" x14ac:dyDescent="0.25">
      <c r="A10" s="55" t="str">
        <f>'Plan de Acción'!A11</f>
        <v>CT-04-02</v>
      </c>
      <c r="B10" s="56" t="str">
        <f>'Plan de Acción'!C11</f>
        <v>4. Planeación del Programa</v>
      </c>
      <c r="C10" s="56" t="str">
        <f>'Plan de Acción'!D11</f>
        <v>Reflejar las actividades del Plan de Ejecución y Monitoreo como metas de producto del Plan Indicativo del Plan de Desarrollo 2026-2027, con unidad de medida y programación por vigencia.</v>
      </c>
      <c r="D10" s="56" t="str">
        <f>'Plan de Acción'!F11</f>
        <v>Actividades del Programa incorporadas como meta de producto</v>
      </c>
      <c r="E10" s="55" t="str">
        <f>'Plan de Acción'!G11</f>
        <v>Número</v>
      </c>
      <c r="F10" s="57">
        <f>'Plan de Acción'!J11</f>
        <v>5</v>
      </c>
      <c r="G10" s="57">
        <f>'Plan de Acción'!K11</f>
        <v>5</v>
      </c>
      <c r="H10" s="57">
        <f>'Plan de Acción'!M11</f>
        <v>10</v>
      </c>
      <c r="I10" s="56" t="str">
        <f>'Plan de Acción'!O11</f>
        <v>Oficina Asesora de Planeación</v>
      </c>
      <c r="J10" s="56" t="str">
        <f>'Plan de Acción'!Q11</f>
        <v>Al adoptar el Programa en 2026 y primer cuatrimestre de 2027 · cortes C1 y C2</v>
      </c>
      <c r="K10" s="55" t="str">
        <f>'Plan de Acción'!T11</f>
        <v>Muy alta</v>
      </c>
    </row>
    <row r="11" spans="1:11" ht="33.950000000000003" customHeight="1" x14ac:dyDescent="0.25">
      <c r="A11" s="52" t="str">
        <f>'Plan de Acción'!A12</f>
        <v>CT-04-03</v>
      </c>
      <c r="B11" s="53" t="str">
        <f>'Plan de Acción'!C12</f>
        <v>4. Planeación del Programa</v>
      </c>
      <c r="C11" s="53" t="str">
        <f>'Plan de Acción'!D12</f>
        <v>Surtir la etapa de validación mediante consulta pública de quince (15) días calendario en la sede electrónica, con convocatoria directa a veedurías, academia, gremios y organismos de control.</v>
      </c>
      <c r="D11" s="53" t="str">
        <f>'Plan de Acción'!F12</f>
        <v>Días calendario efectivos de consulta pública</v>
      </c>
      <c r="E11" s="52" t="str">
        <f>'Plan de Acción'!G12</f>
        <v>Número</v>
      </c>
      <c r="F11" s="58">
        <f>'Plan de Acción'!J12</f>
        <v>15</v>
      </c>
      <c r="G11" s="58">
        <f>'Plan de Acción'!K12</f>
        <v>0</v>
      </c>
      <c r="H11" s="58">
        <f>'Plan de Acción'!M12</f>
        <v>15</v>
      </c>
      <c r="I11" s="53" t="str">
        <f>'Plan de Acción'!O12</f>
        <v>Secretaría de Equidad y Poder Popular</v>
      </c>
      <c r="J11" s="53" t="str">
        <f>'Plan de Acción'!Q12</f>
        <v>Agosto de 2026 · previo a la adopción · corte C1</v>
      </c>
      <c r="K11" s="52" t="str">
        <f>'Plan de Acción'!T12</f>
        <v>Muy alta</v>
      </c>
    </row>
    <row r="12" spans="1:11" ht="33.950000000000003" customHeight="1" x14ac:dyDescent="0.25">
      <c r="A12" s="55" t="str">
        <f>'Plan de Acción'!A13</f>
        <v>CT-04-04</v>
      </c>
      <c r="B12" s="56" t="str">
        <f>'Plan de Acción'!C13</f>
        <v>4. Planeación del Programa</v>
      </c>
      <c r="C12" s="56" t="str">
        <f>'Plan de Acción'!D13</f>
        <v>Elaborar y publicar la matriz de observaciones y respuestas de la validación ciudadana, con clasificación motivada de cada observación.</v>
      </c>
      <c r="D12" s="56" t="str">
        <f>'Plan de Acción'!F13</f>
        <v>Observaciones recibidas con respuesta motivada</v>
      </c>
      <c r="E12" s="55" t="str">
        <f>'Plan de Acción'!G13</f>
        <v>Porcentaje</v>
      </c>
      <c r="F12" s="59">
        <f>'Plan de Acción'!J13</f>
        <v>1</v>
      </c>
      <c r="G12" s="59">
        <f>'Plan de Acción'!K13</f>
        <v>0</v>
      </c>
      <c r="H12" s="59">
        <f>'Plan de Acción'!M13</f>
        <v>1</v>
      </c>
      <c r="I12" s="56" t="str">
        <f>'Plan de Acción'!O13</f>
        <v>Secretaría de Equidad y Poder Popular</v>
      </c>
      <c r="J12" s="56" t="str">
        <f>'Plan de Acción'!Q13</f>
        <v>Agosto de 2026 · previo a la adopción · corte C1</v>
      </c>
      <c r="K12" s="55" t="str">
        <f>'Plan de Acción'!T13</f>
        <v>Muy alta</v>
      </c>
    </row>
    <row r="13" spans="1:11" ht="33.950000000000003" customHeight="1" x14ac:dyDescent="0.25">
      <c r="A13" s="52" t="str">
        <f>'Plan de Acción'!A14</f>
        <v>CT-04-05</v>
      </c>
      <c r="B13" s="53" t="str">
        <f>'Plan de Acción'!C14</f>
        <v>4. Planeación del Programa</v>
      </c>
      <c r="C13" s="53" t="str">
        <f>'Plan de Acción'!D14</f>
        <v>Expedir el acto administrativo de adopción del Programa, previa aprobación del Comité Institucional de Gestión y Desempeño, y publicarlo en sede electrónica.</v>
      </c>
      <c r="D13" s="53" t="str">
        <f>'Plan de Acción'!F14</f>
        <v>Acto administrativo expedido y publicado</v>
      </c>
      <c r="E13" s="52" t="str">
        <f>'Plan de Acción'!G14</f>
        <v>Número</v>
      </c>
      <c r="F13" s="58">
        <f>'Plan de Acción'!J14</f>
        <v>1</v>
      </c>
      <c r="G13" s="58">
        <f>'Plan de Acción'!K14</f>
        <v>0</v>
      </c>
      <c r="H13" s="58">
        <f>'Plan de Acción'!M14</f>
        <v>1</v>
      </c>
      <c r="I13" s="53" t="str">
        <f>'Plan de Acción'!O14</f>
        <v>Oficina Jurídica</v>
      </c>
      <c r="J13" s="53" t="str">
        <f>'Plan de Acción'!Q14</f>
        <v>30 de agosto de 2026 · adopción · corte C1</v>
      </c>
      <c r="K13" s="52" t="str">
        <f>'Plan de Acción'!T14</f>
        <v>Muy alta</v>
      </c>
    </row>
    <row r="14" spans="1:11" ht="33.950000000000003" customHeight="1" x14ac:dyDescent="0.25">
      <c r="A14" s="55" t="str">
        <f>'Plan de Acción'!A15</f>
        <v>CT-05-01</v>
      </c>
      <c r="B14" s="56" t="str">
        <f>'Plan de Acción'!C15</f>
        <v>5. Monitoreo, administración y supervisión</v>
      </c>
      <c r="C14" s="56" t="str">
        <f>'Plan de Acción'!D15</f>
        <v>Designar mediante comunicación escrita el enlace del Programa en cada secretaría y oficina, con nivel profesional o directivo.</v>
      </c>
      <c r="D14" s="56" t="str">
        <f>'Plan de Acción'!F15</f>
        <v>Dependencias con enlace designado</v>
      </c>
      <c r="E14" s="55" t="str">
        <f>'Plan de Acción'!G15</f>
        <v>Porcentaje</v>
      </c>
      <c r="F14" s="59">
        <f>'Plan de Acción'!J15</f>
        <v>1</v>
      </c>
      <c r="G14" s="59">
        <f>'Plan de Acción'!K15</f>
        <v>1</v>
      </c>
      <c r="H14" s="59">
        <f>'Plan de Acción'!M15</f>
        <v>1</v>
      </c>
      <c r="I14" s="56" t="str">
        <f>'Plan de Acción'!O15</f>
        <v>Oficina Asesora de Planeación</v>
      </c>
      <c r="J14" s="56" t="str">
        <f>'Plan de Acción'!Q15</f>
        <v>Al adoptar el Programa en 2026 y primer cuatrimestre de 2027 · cortes C1 y C2</v>
      </c>
      <c r="K14" s="55" t="str">
        <f>'Plan de Acción'!T15</f>
        <v>Alta</v>
      </c>
    </row>
    <row r="15" spans="1:11" ht="33.950000000000003" customHeight="1" x14ac:dyDescent="0.25">
      <c r="A15" s="52" t="str">
        <f>'Plan de Acción'!A16</f>
        <v>CT-05-02</v>
      </c>
      <c r="B15" s="53" t="str">
        <f>'Plan de Acción'!C16</f>
        <v>5. Monitoreo, administración y supervisión</v>
      </c>
      <c r="C15" s="53" t="str">
        <f>'Plan de Acción'!D16</f>
        <v>Realizar mesas de análisis de información entre la Oficina de Control Interno, el administrador del Programa y las dependencias de mayor exposición al riesgo.</v>
      </c>
      <c r="D15" s="53" t="str">
        <f>'Plan de Acción'!F16</f>
        <v>Mesas de análisis realizadas</v>
      </c>
      <c r="E15" s="52" t="str">
        <f>'Plan de Acción'!G16</f>
        <v>Número</v>
      </c>
      <c r="F15" s="58">
        <f>'Plan de Acción'!J16</f>
        <v>1</v>
      </c>
      <c r="G15" s="58">
        <f>'Plan de Acción'!K16</f>
        <v>2</v>
      </c>
      <c r="H15" s="58">
        <f>'Plan de Acción'!M16</f>
        <v>3</v>
      </c>
      <c r="I15" s="53" t="str">
        <f>'Plan de Acción'!O16</f>
        <v>Oficina de Control Interno</v>
      </c>
      <c r="J15" s="53" t="str">
        <f>'Plan de Acción'!Q16</f>
        <v>Semestral</v>
      </c>
      <c r="K15" s="52" t="str">
        <f>'Plan de Acción'!T16</f>
        <v>Media</v>
      </c>
    </row>
    <row r="16" spans="1:11" ht="33.950000000000003" customHeight="1" x14ac:dyDescent="0.25">
      <c r="A16" s="55" t="str">
        <f>'Plan de Acción'!A17</f>
        <v>CT-05-03</v>
      </c>
      <c r="B16" s="56" t="str">
        <f>'Plan de Acción'!C17</f>
        <v>5. Monitoreo, administración y supervisión</v>
      </c>
      <c r="C16" s="56" t="str">
        <f>'Plan de Acción'!D17</f>
        <v>Verificar la consistencia del reporte FURAG de la vigencia 2024 y determinar si la caída del Índice de Desempeño Institucional obedece a gestión o a defectos de cobertura y soporte de la evidencia.</v>
      </c>
      <c r="D16" s="56" t="str">
        <f>'Plan de Acción'!F17</f>
        <v>Informe de verificación presentado al CIGD</v>
      </c>
      <c r="E16" s="55" t="str">
        <f>'Plan de Acción'!G17</f>
        <v>Número</v>
      </c>
      <c r="F16" s="57">
        <f>'Plan de Acción'!J17</f>
        <v>0</v>
      </c>
      <c r="G16" s="57">
        <f>'Plan de Acción'!K17</f>
        <v>1</v>
      </c>
      <c r="H16" s="57">
        <f>'Plan de Acción'!M17</f>
        <v>1</v>
      </c>
      <c r="I16" s="56" t="str">
        <f>'Plan de Acción'!O17</f>
        <v>Oficina de Control Interno</v>
      </c>
      <c r="J16" s="56" t="str">
        <f>'Plan de Acción'!Q17</f>
        <v>Primer cuatrimestre de 2027 · corte C2</v>
      </c>
      <c r="K16" s="55" t="str">
        <f>'Plan de Acción'!T17</f>
        <v>Alta</v>
      </c>
    </row>
    <row r="17" spans="1:11" ht="33.950000000000003" customHeight="1" x14ac:dyDescent="0.25">
      <c r="A17" s="52" t="str">
        <f>'Plan de Acción'!A18</f>
        <v>CT-06-01</v>
      </c>
      <c r="B17" s="53" t="str">
        <f>'Plan de Acción'!C18</f>
        <v>6. Reportes</v>
      </c>
      <c r="C17" s="53" t="str">
        <f>'Plan de Acción'!D18</f>
        <v>Presentar al Comité Institucional de Gestión y Desempeño el informe cuatrimestral de seguimiento del Plan de Ejecución y Monitoreo, con avance por actividad, incumplimientos y alertas.</v>
      </c>
      <c r="D17" s="53" t="str">
        <f>'Plan de Acción'!F18</f>
        <v>Informes presentados dentro del término</v>
      </c>
      <c r="E17" s="52" t="str">
        <f>'Plan de Acción'!G18</f>
        <v>Número</v>
      </c>
      <c r="F17" s="58">
        <f>'Plan de Acción'!J18</f>
        <v>1</v>
      </c>
      <c r="G17" s="58">
        <f>'Plan de Acción'!K18</f>
        <v>2</v>
      </c>
      <c r="H17" s="58">
        <f>'Plan de Acción'!M18</f>
        <v>3</v>
      </c>
      <c r="I17" s="53" t="str">
        <f>'Plan de Acción'!O18</f>
        <v>Oficina Asesora de Planeación</v>
      </c>
      <c r="J17" s="53" t="str">
        <f>'Plan de Acción'!Q18</f>
        <v>Enero, mayo y septiembre de 2027</v>
      </c>
      <c r="K17" s="52" t="str">
        <f>'Plan de Acción'!T18</f>
        <v>Muy alta</v>
      </c>
    </row>
    <row r="18" spans="1:11" ht="33.950000000000003" customHeight="1" x14ac:dyDescent="0.25">
      <c r="A18" s="55" t="str">
        <f>'Plan de Acción'!A19</f>
        <v>CT-06-02</v>
      </c>
      <c r="B18" s="56" t="str">
        <f>'Plan de Acción'!C19</f>
        <v>6. Reportes</v>
      </c>
      <c r="C18" s="56" t="str">
        <f>'Plan de Acción'!D19</f>
        <v>Publicar en la sede electrónica los informes cuatrimestrales de seguimiento del Programa, en formato accesible.</v>
      </c>
      <c r="D18" s="56" t="str">
        <f>'Plan de Acción'!F19</f>
        <v>Informes publicados dentro de los siete días hábiles siguientes a su aprobación</v>
      </c>
      <c r="E18" s="55" t="str">
        <f>'Plan de Acción'!G19</f>
        <v>Porcentaje</v>
      </c>
      <c r="F18" s="59">
        <f>'Plan de Acción'!J19</f>
        <v>1</v>
      </c>
      <c r="G18" s="59">
        <f>'Plan de Acción'!K19</f>
        <v>1</v>
      </c>
      <c r="H18" s="59">
        <f>'Plan de Acción'!M19</f>
        <v>1</v>
      </c>
      <c r="I18" s="56" t="str">
        <f>'Plan de Acción'!O19</f>
        <v>Oficina de Tecnologías de la Información</v>
      </c>
      <c r="J18" s="56" t="str">
        <f>'Plan de Acción'!Q19</f>
        <v>Dentro de los siete días hábiles siguientes a la aprobación</v>
      </c>
      <c r="K18" s="55" t="str">
        <f>'Plan de Acción'!T19</f>
        <v>Alta</v>
      </c>
    </row>
    <row r="19" spans="1:11" ht="33.950000000000003" customHeight="1" x14ac:dyDescent="0.25">
      <c r="A19" s="52" t="str">
        <f>'Plan de Acción'!A20</f>
        <v>CT-06-03</v>
      </c>
      <c r="B19" s="53" t="str">
        <f>'Plan de Acción'!C20</f>
        <v>6. Reportes</v>
      </c>
      <c r="C19" s="53" t="str">
        <f>'Plan de Acción'!D20</f>
        <v>Reportar el Programa y sus avances en el Formulario Único de Reporte de Avances de la Gestión y remitir copia del Programa adoptado a la Secretaría de Transparencia y a la Procuraduría General de la Nación.</v>
      </c>
      <c r="D19" s="53" t="str">
        <f>'Plan de Acción'!F20</f>
        <v>Reportes externos presentados dentro del calendario oficial</v>
      </c>
      <c r="E19" s="52" t="str">
        <f>'Plan de Acción'!G20</f>
        <v>Porcentaje</v>
      </c>
      <c r="F19" s="54">
        <f>'Plan de Acción'!J20</f>
        <v>1</v>
      </c>
      <c r="G19" s="54">
        <f>'Plan de Acción'!K20</f>
        <v>1</v>
      </c>
      <c r="H19" s="54">
        <f>'Plan de Acción'!M20</f>
        <v>1</v>
      </c>
      <c r="I19" s="53" t="str">
        <f>'Plan de Acción'!O20</f>
        <v>Oficina Asesora de Planeación</v>
      </c>
      <c r="J19" s="53" t="str">
        <f>'Plan de Acción'!Q20</f>
        <v>Conforme al calendario de cada entidad rectora</v>
      </c>
      <c r="K19" s="52" t="str">
        <f>'Plan de Acción'!T20</f>
        <v>Alta</v>
      </c>
    </row>
    <row r="20" spans="1:11" ht="33.950000000000003" customHeight="1" x14ac:dyDescent="0.25">
      <c r="A20" s="55" t="str">
        <f>'Plan de Acción'!A21</f>
        <v>CT-07-01</v>
      </c>
      <c r="B20" s="56" t="str">
        <f>'Plan de Acción'!C21</f>
        <v>7. Formación</v>
      </c>
      <c r="C20" s="56" t="str">
        <f>'Plan de Acción'!D21</f>
        <v>Ejecutar la jornada anual de formación de la alta dirección y de los miembros del Comité Institucional de Gestión y Desempeño en responsabilidades de la línea estratégica y lectura de informes de seguimiento.</v>
      </c>
      <c r="D20" s="56" t="str">
        <f>'Plan de Acción'!F21</f>
        <v>Jornadas realizadas</v>
      </c>
      <c r="E20" s="55" t="str">
        <f>'Plan de Acción'!G21</f>
        <v>Número</v>
      </c>
      <c r="F20" s="57">
        <f>'Plan de Acción'!J21</f>
        <v>1</v>
      </c>
      <c r="G20" s="57">
        <f>'Plan de Acción'!K21</f>
        <v>1</v>
      </c>
      <c r="H20" s="57">
        <f>'Plan de Acción'!M21</f>
        <v>2</v>
      </c>
      <c r="I20" s="56" t="str">
        <f>'Plan de Acción'!O21</f>
        <v>Oficina de Talento Humano</v>
      </c>
      <c r="J20" s="56" t="str">
        <f>'Plan de Acción'!Q21</f>
        <v>Segundo cuatrimestre de cada vigencia · cortes C1 y C3</v>
      </c>
      <c r="K20" s="55" t="str">
        <f>'Plan de Acción'!T21</f>
        <v>Alta</v>
      </c>
    </row>
    <row r="21" spans="1:11" ht="33.950000000000003" customHeight="1" x14ac:dyDescent="0.25">
      <c r="A21" s="52" t="str">
        <f>'Plan de Acción'!A22</f>
        <v>CT-07-02</v>
      </c>
      <c r="B21" s="53" t="str">
        <f>'Plan de Acción'!C22</f>
        <v>7. Formación</v>
      </c>
      <c r="C21" s="53" t="str">
        <f>'Plan de Acción'!D22</f>
        <v>Ejecutar el taller semestral de líderes de proceso y enlaces sobre metodología de administración del riesgo, diseño y evaluación de controles y diligenciamiento del reporte de avance.</v>
      </c>
      <c r="D21" s="53" t="str">
        <f>'Plan de Acción'!F22</f>
        <v>Talleres realizados</v>
      </c>
      <c r="E21" s="52" t="str">
        <f>'Plan de Acción'!G22</f>
        <v>Número</v>
      </c>
      <c r="F21" s="58">
        <f>'Plan de Acción'!J22</f>
        <v>1</v>
      </c>
      <c r="G21" s="58">
        <f>'Plan de Acción'!K22</f>
        <v>2</v>
      </c>
      <c r="H21" s="58">
        <f>'Plan de Acción'!M22</f>
        <v>3</v>
      </c>
      <c r="I21" s="53" t="str">
        <f>'Plan de Acción'!O22</f>
        <v>Oficina de Talento Humano</v>
      </c>
      <c r="J21" s="53" t="str">
        <f>'Plan de Acción'!Q22</f>
        <v>Semestral</v>
      </c>
      <c r="K21" s="52" t="str">
        <f>'Plan de Acción'!T22</f>
        <v>Alta</v>
      </c>
    </row>
    <row r="22" spans="1:11" ht="33.950000000000003" customHeight="1" x14ac:dyDescent="0.25">
      <c r="A22" s="55" t="str">
        <f>'Plan de Acción'!A23</f>
        <v>CT-07-03</v>
      </c>
      <c r="B22" s="56" t="str">
        <f>'Plan de Acción'!C23</f>
        <v>7. Formación</v>
      </c>
      <c r="C22" s="56" t="str">
        <f>'Plan de Acción'!D23</f>
        <v>Ejecutar el taller especializado para servidores de contratación, jurídica, hacienda y supervisión en debida diligencia, señales de alerta de LA/FT/FP y tipologías de corrupción del ciclo contractual.</v>
      </c>
      <c r="D22" s="56" t="str">
        <f>'Plan de Acción'!F23</f>
        <v>Talleres especializados realizados</v>
      </c>
      <c r="E22" s="55" t="str">
        <f>'Plan de Acción'!G23</f>
        <v>Número</v>
      </c>
      <c r="F22" s="57">
        <f>'Plan de Acción'!J23</f>
        <v>1</v>
      </c>
      <c r="G22" s="57">
        <f>'Plan de Acción'!K23</f>
        <v>2</v>
      </c>
      <c r="H22" s="57">
        <f>'Plan de Acción'!M23</f>
        <v>3</v>
      </c>
      <c r="I22" s="56" t="str">
        <f>'Plan de Acción'!O23</f>
        <v>Oficina de Talento Humano</v>
      </c>
      <c r="J22" s="56" t="str">
        <f>'Plan de Acción'!Q23</f>
        <v>Semestral</v>
      </c>
      <c r="K22" s="55" t="str">
        <f>'Plan de Acción'!T23</f>
        <v>Muy alta</v>
      </c>
    </row>
    <row r="23" spans="1:11" ht="33.950000000000003" customHeight="1" x14ac:dyDescent="0.25">
      <c r="A23" s="52" t="str">
        <f>'Plan de Acción'!A24</f>
        <v>CT-07-04</v>
      </c>
      <c r="B23" s="53" t="str">
        <f>'Plan de Acción'!C24</f>
        <v>7. Formación</v>
      </c>
      <c r="C23" s="53" t="str">
        <f>'Plan de Acción'!D24</f>
        <v>Formar a servidores y contratistas en el Código de Integridad, dilemas éticos aplicados, canal de denuncias y deberes de transparencia activa y pasiva.</v>
      </c>
      <c r="D23" s="53" t="str">
        <f>'Plan de Acción'!F24</f>
        <v>Porcentaje de servidores y contratistas formados</v>
      </c>
      <c r="E23" s="52" t="str">
        <f>'Plan de Acción'!G24</f>
        <v>Porcentaje</v>
      </c>
      <c r="F23" s="54">
        <f>'Plan de Acción'!J24</f>
        <v>0.5</v>
      </c>
      <c r="G23" s="54">
        <f>'Plan de Acción'!K24</f>
        <v>0.9</v>
      </c>
      <c r="H23" s="54">
        <f>'Plan de Acción'!M24</f>
        <v>0.9</v>
      </c>
      <c r="I23" s="53" t="str">
        <f>'Plan de Acción'!O24</f>
        <v>Oficina de Talento Humano</v>
      </c>
      <c r="J23" s="53" t="str">
        <f>'Plan de Acción'!Q24</f>
        <v>Diciembre de cada vigencia · cortes C1 y de cierre</v>
      </c>
      <c r="K23" s="52" t="str">
        <f>'Plan de Acción'!T24</f>
        <v>Alta</v>
      </c>
    </row>
    <row r="24" spans="1:11" ht="33.950000000000003" customHeight="1" x14ac:dyDescent="0.25">
      <c r="A24" s="55" t="str">
        <f>'Plan de Acción'!A25</f>
        <v>CT-07-05</v>
      </c>
      <c r="B24" s="56" t="str">
        <f>'Plan de Acción'!C25</f>
        <v>7. Formación</v>
      </c>
      <c r="C24" s="56" t="str">
        <f>'Plan de Acción'!D25</f>
        <v>Medir la aplicación efectiva de la formación mediante la calidad de los reportes de riesgo, el número de conflictos de interés declarados oportunamente y el uso del canal de denuncias.</v>
      </c>
      <c r="D24" s="56" t="str">
        <f>'Plan de Acción'!F25</f>
        <v>Informes de evaluación de nivel de aplicación</v>
      </c>
      <c r="E24" s="55" t="str">
        <f>'Plan de Acción'!G25</f>
        <v>Número</v>
      </c>
      <c r="F24" s="57">
        <f>'Plan de Acción'!J25</f>
        <v>1</v>
      </c>
      <c r="G24" s="57">
        <f>'Plan de Acción'!K25</f>
        <v>1</v>
      </c>
      <c r="H24" s="57">
        <f>'Plan de Acción'!M25</f>
        <v>2</v>
      </c>
      <c r="I24" s="56" t="str">
        <f>'Plan de Acción'!O25</f>
        <v>Oficina de Talento Humano</v>
      </c>
      <c r="J24" s="56" t="str">
        <f>'Plan de Acción'!Q25</f>
        <v>Diciembre de cada vigencia · cortes C1 y de cierre</v>
      </c>
      <c r="K24" s="55" t="str">
        <f>'Plan de Acción'!T25</f>
        <v>Media</v>
      </c>
    </row>
    <row r="25" spans="1:11" ht="33.950000000000003" customHeight="1" x14ac:dyDescent="0.25">
      <c r="A25" s="52" t="str">
        <f>'Plan de Acción'!A26</f>
        <v>CT-08-01</v>
      </c>
      <c r="B25" s="53" t="str">
        <f>'Plan de Acción'!C26</f>
        <v>8. Comunicación</v>
      </c>
      <c r="C25" s="53" t="str">
        <f>'Plan de Acción'!D26</f>
        <v>Realizar las campañas anuales de difusión externa del Programa, su Plan de Ejecución y Monitoreo y el Informe de Evaluación, con motivo del día nacional y del día internacional de lucha contra la corrupción.</v>
      </c>
      <c r="D25" s="53" t="str">
        <f>'Plan de Acción'!F26</f>
        <v>Campañas de difusión externa realizadas</v>
      </c>
      <c r="E25" s="52" t="str">
        <f>'Plan de Acción'!G26</f>
        <v>Número</v>
      </c>
      <c r="F25" s="58">
        <f>'Plan de Acción'!J26</f>
        <v>1</v>
      </c>
      <c r="G25" s="58">
        <f>'Plan de Acción'!K26</f>
        <v>2</v>
      </c>
      <c r="H25" s="58">
        <f>'Plan de Acción'!M26</f>
        <v>3</v>
      </c>
      <c r="I25" s="53" t="str">
        <f>'Plan de Acción'!O26</f>
        <v>Oficina Asesora de Comunicaciones</v>
      </c>
      <c r="J25" s="53" t="str">
        <f>'Plan de Acción'!Q26</f>
        <v>9 de diciembre de cada vigencia · cortes C1 y de cierre</v>
      </c>
      <c r="K25" s="52" t="str">
        <f>'Plan de Acción'!T26</f>
        <v>Alta</v>
      </c>
    </row>
    <row r="26" spans="1:11" ht="33.950000000000003" customHeight="1" x14ac:dyDescent="0.25">
      <c r="A26" s="55" t="str">
        <f>'Plan de Acción'!A27</f>
        <v>CT-08-02</v>
      </c>
      <c r="B26" s="56" t="str">
        <f>'Plan de Acción'!C27</f>
        <v>8. Comunicación</v>
      </c>
      <c r="C26" s="56" t="str">
        <f>'Plan de Acción'!D27</f>
        <v>Aplicar el procedimiento de actualización de la información del Programa en la sede electrónica, con verificación trimestral de vigencia y accesibilidad.</v>
      </c>
      <c r="D26" s="56" t="str">
        <f>'Plan de Acción'!F27</f>
        <v>Verificaciones trimestrales realizadas con registro de inconsistencias</v>
      </c>
      <c r="E26" s="55" t="str">
        <f>'Plan de Acción'!G27</f>
        <v>Número</v>
      </c>
      <c r="F26" s="57">
        <f>'Plan de Acción'!J27</f>
        <v>1</v>
      </c>
      <c r="G26" s="57">
        <f>'Plan de Acción'!K27</f>
        <v>4</v>
      </c>
      <c r="H26" s="57">
        <f>'Plan de Acción'!M27</f>
        <v>5</v>
      </c>
      <c r="I26" s="56" t="str">
        <f>'Plan de Acción'!O27</f>
        <v>Oficina de Tecnologías de la Información</v>
      </c>
      <c r="J26" s="56" t="str">
        <f>'Plan de Acción'!Q27</f>
        <v>Trimestral</v>
      </c>
      <c r="K26" s="55" t="str">
        <f>'Plan de Acción'!T27</f>
        <v>Alta</v>
      </c>
    </row>
    <row r="27" spans="1:11" ht="33.950000000000003" customHeight="1" x14ac:dyDescent="0.25">
      <c r="A27" s="52" t="str">
        <f>'Plan de Acción'!A28</f>
        <v>CT-08-03</v>
      </c>
      <c r="B27" s="53" t="str">
        <f>'Plan de Acción'!C28</f>
        <v>8. Comunicación</v>
      </c>
      <c r="C27" s="53" t="str">
        <f>'Plan de Acción'!D28</f>
        <v>Producir la versión en lenguaje claro del Programa y de los informes de seguimiento dirigidos a la ciudadanía.</v>
      </c>
      <c r="D27" s="53" t="str">
        <f>'Plan de Acción'!F28</f>
        <v>Documentos con versión en lenguaje claro publicada</v>
      </c>
      <c r="E27" s="52" t="str">
        <f>'Plan de Acción'!G28</f>
        <v>Número</v>
      </c>
      <c r="F27" s="58">
        <f>'Plan de Acción'!J28</f>
        <v>1</v>
      </c>
      <c r="G27" s="58">
        <f>'Plan de Acción'!K28</f>
        <v>2</v>
      </c>
      <c r="H27" s="58">
        <f>'Plan de Acción'!M28</f>
        <v>3</v>
      </c>
      <c r="I27" s="53" t="str">
        <f>'Plan de Acción'!O28</f>
        <v>Oficina Asesora de Comunicaciones</v>
      </c>
      <c r="J27" s="53" t="str">
        <f>'Plan de Acción'!Q28</f>
        <v>Diciembre de cada vigencia · cortes C1 y de cierre</v>
      </c>
      <c r="K27" s="52" t="str">
        <f>'Plan de Acción'!T28</f>
        <v>Media</v>
      </c>
    </row>
    <row r="28" spans="1:11" ht="33.950000000000003" customHeight="1" x14ac:dyDescent="0.25">
      <c r="A28" s="55" t="str">
        <f>'Plan de Acción'!A29</f>
        <v>CT-09-01</v>
      </c>
      <c r="B28" s="56" t="str">
        <f>'Plan de Acción'!C29</f>
        <v>9. Auditoría y mejora</v>
      </c>
      <c r="C28" s="56" t="str">
        <f>'Plan de Acción'!D29</f>
        <v>Incorporar la auditoría al Programa en el Plan Anual de Auditoría y ejecutarla con alcance priorizado por riesgo residual.</v>
      </c>
      <c r="D28" s="56" t="str">
        <f>'Plan de Acción'!F29</f>
        <v>Auditorías al Programa ejecutadas</v>
      </c>
      <c r="E28" s="55" t="str">
        <f>'Plan de Acción'!G29</f>
        <v>Número</v>
      </c>
      <c r="F28" s="57">
        <f>'Plan de Acción'!J29</f>
        <v>0</v>
      </c>
      <c r="G28" s="57">
        <f>'Plan de Acción'!K29</f>
        <v>1</v>
      </c>
      <c r="H28" s="57">
        <f>'Plan de Acción'!M29</f>
        <v>1</v>
      </c>
      <c r="I28" s="56" t="str">
        <f>'Plan de Acción'!O29</f>
        <v>Oficina de Control Interno</v>
      </c>
      <c r="J28" s="56" t="str">
        <f>'Plan de Acción'!Q29</f>
        <v>Segundo cuatrimestre de 2027 · corte C3</v>
      </c>
      <c r="K28" s="55" t="str">
        <f>'Plan de Acción'!T29</f>
        <v>Muy alta</v>
      </c>
    </row>
    <row r="29" spans="1:11" ht="33.950000000000003" customHeight="1" x14ac:dyDescent="0.25">
      <c r="A29" s="52" t="str">
        <f>'Plan de Acción'!A30</f>
        <v>CT-09-02</v>
      </c>
      <c r="B29" s="53" t="str">
        <f>'Plan de Acción'!C30</f>
        <v>9. Auditoría y mejora</v>
      </c>
      <c r="C29" s="53" t="str">
        <f>'Plan de Acción'!D30</f>
        <v>Elaborar el Informe de Evaluación del Programa con corte al 31 de diciembre de 2027, con avances, hallazgos, acciones de mejora y propuesta de modificación o reformulación.</v>
      </c>
      <c r="D29" s="53" t="str">
        <f>'Plan de Acción'!F30</f>
        <v>Informe de Evaluación presentado al CIGD</v>
      </c>
      <c r="E29" s="52" t="str">
        <f>'Plan de Acción'!G30</f>
        <v>Número</v>
      </c>
      <c r="F29" s="58">
        <f>'Plan de Acción'!J30</f>
        <v>0</v>
      </c>
      <c r="G29" s="58">
        <f>'Plan de Acción'!K30</f>
        <v>1</v>
      </c>
      <c r="H29" s="58">
        <f>'Plan de Acción'!M30</f>
        <v>1</v>
      </c>
      <c r="I29" s="53" t="str">
        <f>'Plan de Acción'!O30</f>
        <v>Oficina Asesora de Planeación</v>
      </c>
      <c r="J29" s="53" t="str">
        <f>'Plan de Acción'!Q30</f>
        <v>Enero de 2028 · posterior al cierre del bienio</v>
      </c>
      <c r="K29" s="52" t="str">
        <f>'Plan de Acción'!T30</f>
        <v>Muy alta</v>
      </c>
    </row>
    <row r="30" spans="1:11" ht="33.950000000000003" customHeight="1" x14ac:dyDescent="0.25">
      <c r="A30" s="55" t="str">
        <f>'Plan de Acción'!A31</f>
        <v>CT-09-03</v>
      </c>
      <c r="B30" s="56" t="str">
        <f>'Plan de Acción'!C31</f>
        <v>9. Auditoría y mejora</v>
      </c>
      <c r="C30" s="56" t="str">
        <f>'Plan de Acción'!D31</f>
        <v>Formular y cerrar las acciones de mejora derivadas de los hallazgos, con verificación del efecto sobre la causa que los originó.</v>
      </c>
      <c r="D30" s="56" t="str">
        <f>'Plan de Acción'!F31</f>
        <v>Porcentaje de hallazgos cerrados con verificación de efecto</v>
      </c>
      <c r="E30" s="55" t="str">
        <f>'Plan de Acción'!G31</f>
        <v>Porcentaje</v>
      </c>
      <c r="F30" s="59">
        <f>'Plan de Acción'!J31</f>
        <v>0</v>
      </c>
      <c r="G30" s="59">
        <f>'Plan de Acción'!K31</f>
        <v>1</v>
      </c>
      <c r="H30" s="59">
        <f>'Plan de Acción'!M31</f>
        <v>1</v>
      </c>
      <c r="I30" s="56" t="str">
        <f>'Plan de Acción'!O31</f>
        <v>Oficina de Control Interno</v>
      </c>
      <c r="J30" s="56" t="str">
        <f>'Plan de Acción'!Q31</f>
        <v>Dentro del plazo fijado en cada acción</v>
      </c>
      <c r="K30" s="55" t="str">
        <f>'Plan de Acción'!T31</f>
        <v>Alta</v>
      </c>
    </row>
    <row r="31" spans="1:11" ht="33.950000000000003" customHeight="1" x14ac:dyDescent="0.25">
      <c r="A31" s="52" t="str">
        <f>'Plan de Acción'!A32</f>
        <v>CP-11-01</v>
      </c>
      <c r="B31" s="53" t="str">
        <f>'Plan de Acción'!C32</f>
        <v>5.2.1 Gestión de riesgos para la integridad pública</v>
      </c>
      <c r="C31" s="53" t="str">
        <f>'Plan de Acción'!D32</f>
        <v>Actualizar el Mapa de Riesgos a versión 2, revisando la opción de tratamiento de cada uno de los 21 riesgos registrados, hoy diligenciados en su totalidad como «evitar».</v>
      </c>
      <c r="D31" s="53" t="str">
        <f>'Plan de Acción'!F32</f>
        <v>Riesgos con opción de tratamiento revisada y motivada</v>
      </c>
      <c r="E31" s="52" t="str">
        <f>'Plan de Acción'!G32</f>
        <v>Porcentaje</v>
      </c>
      <c r="F31" s="54">
        <f>'Plan de Acción'!J32</f>
        <v>0</v>
      </c>
      <c r="G31" s="54">
        <f>'Plan de Acción'!K32</f>
        <v>1</v>
      </c>
      <c r="H31" s="54">
        <f>'Plan de Acción'!M32</f>
        <v>1</v>
      </c>
      <c r="I31" s="53" t="str">
        <f>'Plan de Acción'!O32</f>
        <v>Oficina Asesora de Planeación</v>
      </c>
      <c r="J31" s="53" t="str">
        <f>'Plan de Acción'!Q32</f>
        <v>Primer cuatrimestre de 2027 · corte C2</v>
      </c>
      <c r="K31" s="52" t="str">
        <f>'Plan de Acción'!T32</f>
        <v>Muy alta</v>
      </c>
    </row>
    <row r="32" spans="1:11" ht="33.950000000000003" customHeight="1" x14ac:dyDescent="0.25">
      <c r="A32" s="55" t="str">
        <f>'Plan de Acción'!A33</f>
        <v>CP-11-02</v>
      </c>
      <c r="B32" s="56" t="str">
        <f>'Plan de Acción'!C33</f>
        <v>5.2.1 Gestión de riesgos para la integridad pública</v>
      </c>
      <c r="C32" s="56" t="str">
        <f>'Plan de Acción'!D33</f>
        <v>Evaluar el diseño y la ejecución de los controles existentes y rediseñar aquellos que no reduzcan la probabilidad ni el impacto del riesgo.</v>
      </c>
      <c r="D32" s="56" t="str">
        <f>'Plan de Acción'!F33</f>
        <v>Controles con evaluación de diseño y ejecución documentada</v>
      </c>
      <c r="E32" s="55" t="str">
        <f>'Plan de Acción'!G33</f>
        <v>Porcentaje</v>
      </c>
      <c r="F32" s="59">
        <f>'Plan de Acción'!J33</f>
        <v>1</v>
      </c>
      <c r="G32" s="59">
        <f>'Plan de Acción'!K33</f>
        <v>1</v>
      </c>
      <c r="H32" s="59">
        <f>'Plan de Acción'!M33</f>
        <v>1</v>
      </c>
      <c r="I32" s="56" t="str">
        <f>'Plan de Acción'!O33</f>
        <v>Oficina de Control Interno</v>
      </c>
      <c r="J32" s="56" t="str">
        <f>'Plan de Acción'!Q33</f>
        <v>Al adoptar el Programa en 2026 y primer cuatrimestre de 2027 · cortes C1 y C2</v>
      </c>
      <c r="K32" s="55" t="str">
        <f>'Plan de Acción'!T33</f>
        <v>Muy alta</v>
      </c>
    </row>
    <row r="33" spans="1:11" ht="33.950000000000003" customHeight="1" x14ac:dyDescent="0.25">
      <c r="A33" s="52" t="str">
        <f>'Plan de Acción'!A34</f>
        <v>CP-11-03</v>
      </c>
      <c r="B33" s="53" t="str">
        <f>'Plan de Acción'!C34</f>
        <v>5.2.1 Gestión de riesgos para la integridad pública</v>
      </c>
      <c r="C33" s="53" t="str">
        <f>'Plan de Acción'!D34</f>
        <v>Ampliar la cobertura del Mapa de Riesgos a los procesos de alimentación escolar, aseguramiento y prestación de servicios de salud, y administración de recursos de regalías.</v>
      </c>
      <c r="D33" s="53" t="str">
        <f>'Plan de Acción'!F34</f>
        <v>Procesos priorizados con riesgos identificados y valorados</v>
      </c>
      <c r="E33" s="52" t="str">
        <f>'Plan de Acción'!G34</f>
        <v>Número</v>
      </c>
      <c r="F33" s="58">
        <f>'Plan de Acción'!J34</f>
        <v>0</v>
      </c>
      <c r="G33" s="58">
        <f>'Plan de Acción'!K34</f>
        <v>3</v>
      </c>
      <c r="H33" s="58">
        <f>'Plan de Acción'!M34</f>
        <v>3</v>
      </c>
      <c r="I33" s="53" t="str">
        <f>'Plan de Acción'!O34</f>
        <v>Oficina Asesora de Planeación</v>
      </c>
      <c r="J33" s="53" t="str">
        <f>'Plan de Acción'!Q34</f>
        <v>Primer cuatrimestre de 2027 · corte C2</v>
      </c>
      <c r="K33" s="52" t="str">
        <f>'Plan de Acción'!T34</f>
        <v>Muy alta</v>
      </c>
    </row>
    <row r="34" spans="1:11" ht="33.950000000000003" customHeight="1" x14ac:dyDescent="0.25">
      <c r="A34" s="55" t="str">
        <f>'Plan de Acción'!A35</f>
        <v>CP-11-04</v>
      </c>
      <c r="B34" s="56" t="str">
        <f>'Plan de Acción'!C35</f>
        <v>5.2.1 Gestión de riesgos para la integridad pública</v>
      </c>
      <c r="C34" s="56" t="str">
        <f>'Plan de Acción'!D35</f>
        <v>Incorporar a la escala de impacto del Mapa de Riesgos el criterio de afectación al goce efectivo de derechos, aplicable a los procesos que ejecutan programas dirigidos a población vulnerable.</v>
      </c>
      <c r="D34" s="56" t="str">
        <f>'Plan de Acción'!F35</f>
        <v>Escala de impacto con criterio de derechos adoptada</v>
      </c>
      <c r="E34" s="55" t="str">
        <f>'Plan de Acción'!G35</f>
        <v>Número</v>
      </c>
      <c r="F34" s="57">
        <f>'Plan de Acción'!J35</f>
        <v>0</v>
      </c>
      <c r="G34" s="57">
        <f>'Plan de Acción'!K35</f>
        <v>1</v>
      </c>
      <c r="H34" s="57">
        <f>'Plan de Acción'!M35</f>
        <v>1</v>
      </c>
      <c r="I34" s="56" t="str">
        <f>'Plan de Acción'!O35</f>
        <v>Oficina Asesora de Planeación</v>
      </c>
      <c r="J34" s="56" t="str">
        <f>'Plan de Acción'!Q35</f>
        <v>Primer cuatrimestre de 2027 · corte C2</v>
      </c>
      <c r="K34" s="55" t="str">
        <f>'Plan de Acción'!T35</f>
        <v>Muy alta</v>
      </c>
    </row>
    <row r="35" spans="1:11" ht="33.950000000000003" customHeight="1" x14ac:dyDescent="0.25">
      <c r="A35" s="52" t="str">
        <f>'Plan de Acción'!A36</f>
        <v>CP-11-05</v>
      </c>
      <c r="B35" s="53" t="str">
        <f>'Plan de Acción'!C36</f>
        <v>5.2.1 Gestión de riesgos para la integridad pública</v>
      </c>
      <c r="C35" s="53" t="str">
        <f>'Plan de Acción'!D36</f>
        <v>Incorporar como causas de riesgo el manejo de dinero en efectivo en trámites y la discrecionalidad en la gestión de trámites y servicios sin protocolo de atención.</v>
      </c>
      <c r="D35" s="53" t="str">
        <f>'Plan de Acción'!F36</f>
        <v>Causas de riesgo incorporadas al análisis</v>
      </c>
      <c r="E35" s="52" t="str">
        <f>'Plan de Acción'!G36</f>
        <v>Número</v>
      </c>
      <c r="F35" s="58">
        <f>'Plan de Acción'!J36</f>
        <v>0</v>
      </c>
      <c r="G35" s="58">
        <f>'Plan de Acción'!K36</f>
        <v>2</v>
      </c>
      <c r="H35" s="58">
        <f>'Plan de Acción'!M36</f>
        <v>2</v>
      </c>
      <c r="I35" s="53" t="str">
        <f>'Plan de Acción'!O36</f>
        <v>Oficina Asesora de Planeación</v>
      </c>
      <c r="J35" s="53" t="str">
        <f>'Plan de Acción'!Q36</f>
        <v>Primer cuatrimestre de 2027 · corte C2</v>
      </c>
      <c r="K35" s="52" t="str">
        <f>'Plan de Acción'!T36</f>
        <v>Alta</v>
      </c>
    </row>
    <row r="36" spans="1:11" ht="33.950000000000003" customHeight="1" x14ac:dyDescent="0.25">
      <c r="A36" s="55" t="str">
        <f>'Plan de Acción'!A37</f>
        <v>CP-11-06</v>
      </c>
      <c r="B36" s="56" t="str">
        <f>'Plan de Acción'!C37</f>
        <v>5.2.1 Gestión de riesgos para la integridad pública</v>
      </c>
      <c r="C36" s="56" t="str">
        <f>'Plan de Acción'!D37</f>
        <v>Realizar el análisis de causa raíz documentado de todo riesgo materializado y formular su plan de tratamiento con responsable y plazo.</v>
      </c>
      <c r="D36" s="56" t="str">
        <f>'Plan de Acción'!F37</f>
        <v>Riesgos materializados con análisis de causa raíz documentado</v>
      </c>
      <c r="E36" s="55" t="str">
        <f>'Plan de Acción'!G37</f>
        <v>Porcentaje</v>
      </c>
      <c r="F36" s="59">
        <f>'Plan de Acción'!J37</f>
        <v>1</v>
      </c>
      <c r="G36" s="59">
        <f>'Plan de Acción'!K37</f>
        <v>1</v>
      </c>
      <c r="H36" s="59">
        <f>'Plan de Acción'!M37</f>
        <v>1</v>
      </c>
      <c r="I36" s="56" t="str">
        <f>'Plan de Acción'!O37</f>
        <v>Oficina Asesora de Planeación</v>
      </c>
      <c r="J36" s="56" t="str">
        <f>'Plan de Acción'!Q37</f>
        <v>Dentro de los 15 días hábiles siguientes</v>
      </c>
      <c r="K36" s="55" t="str">
        <f>'Plan de Acción'!T37</f>
        <v>Alta</v>
      </c>
    </row>
    <row r="37" spans="1:11" ht="33.950000000000003" customHeight="1" x14ac:dyDescent="0.25">
      <c r="A37" s="52" t="str">
        <f>'Plan de Acción'!A38</f>
        <v>CP-12-01</v>
      </c>
      <c r="B37" s="53" t="str">
        <f>'Plan de Acción'!C38</f>
        <v>5.2.2 Gestión de riesgos de LA/FT/FP</v>
      </c>
      <c r="C37" s="53" t="str">
        <f>'Plan de Acción'!D38</f>
        <v>Formular la matriz de riesgos de lavado de activos, financiación del terrorismo y de la proliferación, por factores de contraparte, producto o servicio, canal y jurisdicción.</v>
      </c>
      <c r="D37" s="53" t="str">
        <f>'Plan de Acción'!F38</f>
        <v>Matriz adoptada e integrada a la política de riesgos</v>
      </c>
      <c r="E37" s="52" t="str">
        <f>'Plan de Acción'!G38</f>
        <v>Número</v>
      </c>
      <c r="F37" s="58">
        <f>'Plan de Acción'!J38</f>
        <v>0</v>
      </c>
      <c r="G37" s="58">
        <f>'Plan de Acción'!K38</f>
        <v>1</v>
      </c>
      <c r="H37" s="58">
        <f>'Plan de Acción'!M38</f>
        <v>1</v>
      </c>
      <c r="I37" s="53" t="str">
        <f>'Plan de Acción'!O38</f>
        <v>Oficina Asesora de Planeación</v>
      </c>
      <c r="J37" s="53" t="str">
        <f>'Plan de Acción'!Q38</f>
        <v>Segundo cuatrimestre de 2027 · corte C3</v>
      </c>
      <c r="K37" s="52" t="str">
        <f>'Plan de Acción'!T38</f>
        <v>Alta</v>
      </c>
    </row>
    <row r="38" spans="1:11" ht="33.950000000000003" customHeight="1" x14ac:dyDescent="0.25">
      <c r="A38" s="55" t="str">
        <f>'Plan de Acción'!A39</f>
        <v>CP-12-02</v>
      </c>
      <c r="B38" s="56" t="str">
        <f>'Plan de Acción'!C39</f>
        <v>5.2.2 Gestión de riesgos de LA/FT/FP</v>
      </c>
      <c r="C38" s="56" t="str">
        <f>'Plan de Acción'!D39</f>
        <v>Adoptar y divulgar el catálogo de señales de alerta de LA/FT/FP aplicable a la contratación y al reconocimiento de subsidios, incentivos y beneficios.</v>
      </c>
      <c r="D38" s="56" t="str">
        <f>'Plan de Acción'!F39</f>
        <v>Catálogo adoptado y divulgado a las dependencias contratantes</v>
      </c>
      <c r="E38" s="55" t="str">
        <f>'Plan de Acción'!G39</f>
        <v>Número</v>
      </c>
      <c r="F38" s="57">
        <f>'Plan de Acción'!J39</f>
        <v>0</v>
      </c>
      <c r="G38" s="57">
        <f>'Plan de Acción'!K39</f>
        <v>1</v>
      </c>
      <c r="H38" s="57">
        <f>'Plan de Acción'!M39</f>
        <v>1</v>
      </c>
      <c r="I38" s="56" t="str">
        <f>'Plan de Acción'!O39</f>
        <v>Oficina Jurídica</v>
      </c>
      <c r="J38" s="56" t="str">
        <f>'Plan de Acción'!Q39</f>
        <v>Segundo cuatrimestre de 2027 · corte C3</v>
      </c>
      <c r="K38" s="55" t="str">
        <f>'Plan de Acción'!T39</f>
        <v>Alta</v>
      </c>
    </row>
    <row r="39" spans="1:11" ht="33.950000000000003" customHeight="1" x14ac:dyDescent="0.25">
      <c r="A39" s="52" t="str">
        <f>'Plan de Acción'!A40</f>
        <v>CP-12-03</v>
      </c>
      <c r="B39" s="53" t="str">
        <f>'Plan de Acción'!C40</f>
        <v>5.2.2 Gestión de riesgos de LA/FT/FP</v>
      </c>
      <c r="C39" s="53" t="str">
        <f>'Plan de Acción'!D40</f>
        <v>Actualizar anualmente la matriz de riesgos de LA/FT/FP con seguimiento semestral de sus controles.</v>
      </c>
      <c r="D39" s="53" t="str">
        <f>'Plan de Acción'!F40</f>
        <v>Actualizaciones y seguimientos realizados</v>
      </c>
      <c r="E39" s="52" t="str">
        <f>'Plan de Acción'!G40</f>
        <v>Número</v>
      </c>
      <c r="F39" s="58">
        <f>'Plan de Acción'!J40</f>
        <v>0</v>
      </c>
      <c r="G39" s="58">
        <f>'Plan de Acción'!K40</f>
        <v>2</v>
      </c>
      <c r="H39" s="58">
        <f>'Plan de Acción'!M40</f>
        <v>2</v>
      </c>
      <c r="I39" s="53" t="str">
        <f>'Plan de Acción'!O40</f>
        <v>Oficina Asesora de Planeación</v>
      </c>
      <c r="J39" s="53" t="str">
        <f>'Plan de Acción'!Q40</f>
        <v>Semestral desde su adopción</v>
      </c>
      <c r="K39" s="52" t="str">
        <f>'Plan de Acción'!T40</f>
        <v>Media</v>
      </c>
    </row>
    <row r="40" spans="1:11" ht="33.950000000000003" customHeight="1" x14ac:dyDescent="0.25">
      <c r="A40" s="55" t="str">
        <f>'Plan de Acción'!A41</f>
        <v>CP-13-01</v>
      </c>
      <c r="B40" s="56" t="str">
        <f>'Plan de Acción'!C41</f>
        <v>5.2.3 Canales de denuncia y protección al denunciante</v>
      </c>
      <c r="C40" s="56" t="str">
        <f>'Plan de Acción'!D41</f>
        <v>Adoptar mediante acto administrativo el canal institucional de denuncias por actos de corrupción, diferenciado del sistema de PQRSD, conforme a la metodología de la Secretaría de Transparencia.</v>
      </c>
      <c r="D40" s="56" t="str">
        <f>'Plan de Acción'!F41</f>
        <v>Canal adoptado mediante acto administrativo</v>
      </c>
      <c r="E40" s="55" t="str">
        <f>'Plan de Acción'!G41</f>
        <v>Número</v>
      </c>
      <c r="F40" s="57">
        <f>'Plan de Acción'!J41</f>
        <v>0</v>
      </c>
      <c r="G40" s="57">
        <f>'Plan de Acción'!K41</f>
        <v>1</v>
      </c>
      <c r="H40" s="57">
        <f>'Plan de Acción'!M41</f>
        <v>1</v>
      </c>
      <c r="I40" s="56" t="str">
        <f>'Plan de Acción'!O41</f>
        <v>Oficina de Control Disciplinario Interno</v>
      </c>
      <c r="J40" s="56" t="str">
        <f>'Plan de Acción'!Q41</f>
        <v>Primer cuatrimestre de 2027 · corte C2</v>
      </c>
      <c r="K40" s="55" t="str">
        <f>'Plan de Acción'!T41</f>
        <v>Muy alta</v>
      </c>
    </row>
    <row r="41" spans="1:11" ht="33.950000000000003" customHeight="1" x14ac:dyDescent="0.25">
      <c r="A41" s="52" t="str">
        <f>'Plan de Acción'!A42</f>
        <v>CP-13-02</v>
      </c>
      <c r="B41" s="53" t="str">
        <f>'Plan de Acción'!C42</f>
        <v>5.2.3 Canales de denuncia y protección al denunciante</v>
      </c>
      <c r="C41" s="53" t="str">
        <f>'Plan de Acción'!D42</f>
        <v>Habilitar el canal por medio electrónico en la sede electrónica, por línea telefónica y por medio físico en la sede central, con instrucciones en lenguaje claro.</v>
      </c>
      <c r="D41" s="53" t="str">
        <f>'Plan de Acción'!F42</f>
        <v>Medios de recepción habilitados</v>
      </c>
      <c r="E41" s="52" t="str">
        <f>'Plan de Acción'!G42</f>
        <v>Número</v>
      </c>
      <c r="F41" s="58">
        <f>'Plan de Acción'!J42</f>
        <v>0</v>
      </c>
      <c r="G41" s="58">
        <f>'Plan de Acción'!K42</f>
        <v>3</v>
      </c>
      <c r="H41" s="58">
        <f>'Plan de Acción'!M42</f>
        <v>3</v>
      </c>
      <c r="I41" s="53" t="str">
        <f>'Plan de Acción'!O42</f>
        <v>Oficina de Tecnologías de la Información</v>
      </c>
      <c r="J41" s="53" t="str">
        <f>'Plan de Acción'!Q42</f>
        <v>Primer cuatrimestre de 2027 · corte C2</v>
      </c>
      <c r="K41" s="52" t="str">
        <f>'Plan de Acción'!T42</f>
        <v>Muy alta</v>
      </c>
    </row>
    <row r="42" spans="1:11" ht="33.950000000000003" customHeight="1" x14ac:dyDescent="0.25">
      <c r="A42" s="55" t="str">
        <f>'Plan de Acción'!A43</f>
        <v>CP-13-03</v>
      </c>
      <c r="B42" s="56" t="str">
        <f>'Plan de Acción'!C43</f>
        <v>5.2.3 Canales de denuncia y protección al denunciante</v>
      </c>
      <c r="C42" s="56" t="str">
        <f>'Plan de Acción'!D43</f>
        <v>Tramitar las denuncias recibidas dentro de los términos del procedimiento, con aplicación de las medidas de reserva de identidad y de protección frente a represalias.</v>
      </c>
      <c r="D42" s="56" t="str">
        <f>'Plan de Acción'!F43</f>
        <v>Porcentaje de denuncias tramitadas dentro del término con medidas de reserva aplicadas</v>
      </c>
      <c r="E42" s="55" t="str">
        <f>'Plan de Acción'!G43</f>
        <v>Porcentaje</v>
      </c>
      <c r="F42" s="59">
        <f>'Plan de Acción'!J43</f>
        <v>1</v>
      </c>
      <c r="G42" s="59">
        <f>'Plan de Acción'!K43</f>
        <v>1</v>
      </c>
      <c r="H42" s="59">
        <f>'Plan de Acción'!M43</f>
        <v>1</v>
      </c>
      <c r="I42" s="56" t="str">
        <f>'Plan de Acción'!O43</f>
        <v>Oficina de Control Disciplinario Interno</v>
      </c>
      <c r="J42" s="56" t="str">
        <f>'Plan de Acción'!Q43</f>
        <v>Permanente</v>
      </c>
      <c r="K42" s="55" t="str">
        <f>'Plan de Acción'!T43</f>
        <v>Muy alta</v>
      </c>
    </row>
    <row r="43" spans="1:11" ht="33.950000000000003" customHeight="1" x14ac:dyDescent="0.25">
      <c r="A43" s="52" t="str">
        <f>'Plan de Acción'!A44</f>
        <v>CP-13-04</v>
      </c>
      <c r="B43" s="53" t="str">
        <f>'Plan de Acción'!C44</f>
        <v>5.2.3 Canales de denuncia y protección al denunciante</v>
      </c>
      <c r="C43" s="53" t="str">
        <f>'Plan de Acción'!D44</f>
        <v>Presentar al CIGD y publicar en versión anonimizada el informe cuatrimestral de denuncias recibidas, tramitadas, trasladadas y en curso.</v>
      </c>
      <c r="D43" s="53" t="str">
        <f>'Plan de Acción'!F44</f>
        <v>Informes presentados y publicados</v>
      </c>
      <c r="E43" s="52" t="str">
        <f>'Plan de Acción'!G44</f>
        <v>Número</v>
      </c>
      <c r="F43" s="58">
        <f>'Plan de Acción'!J44</f>
        <v>0</v>
      </c>
      <c r="G43" s="58">
        <f>'Plan de Acción'!K44</f>
        <v>3</v>
      </c>
      <c r="H43" s="58">
        <f>'Plan de Acción'!M44</f>
        <v>3</v>
      </c>
      <c r="I43" s="53" t="str">
        <f>'Plan de Acción'!O44</f>
        <v>Oficina de Control Disciplinario Interno</v>
      </c>
      <c r="J43" s="53" t="str">
        <f>'Plan de Acción'!Q44</f>
        <v>Cuatrimestral desde la puesta en operación</v>
      </c>
      <c r="K43" s="52" t="str">
        <f>'Plan de Acción'!T44</f>
        <v>Alta</v>
      </c>
    </row>
    <row r="44" spans="1:11" ht="33.950000000000003" customHeight="1" x14ac:dyDescent="0.25">
      <c r="A44" s="55" t="str">
        <f>'Plan de Acción'!A45</f>
        <v>CP-13-05</v>
      </c>
      <c r="B44" s="56" t="str">
        <f>'Plan de Acción'!C45</f>
        <v>5.2.3 Canales de denuncia y protección al denunciante</v>
      </c>
      <c r="C44" s="56" t="str">
        <f>'Plan de Acción'!D45</f>
        <v>Alimentar el Mapa de Riesgos con el análisis de causa raíz de las denuncias recibidas.</v>
      </c>
      <c r="D44" s="56" t="str">
        <f>'Plan de Acción'!F45</f>
        <v>Denuncias con análisis de causa raíz incorporado al Mapa de Riesgos</v>
      </c>
      <c r="E44" s="55" t="str">
        <f>'Plan de Acción'!G45</f>
        <v>Porcentaje</v>
      </c>
      <c r="F44" s="59">
        <f>'Plan de Acción'!J45</f>
        <v>0</v>
      </c>
      <c r="G44" s="59">
        <f>'Plan de Acción'!K45</f>
        <v>1</v>
      </c>
      <c r="H44" s="59">
        <f>'Plan de Acción'!M45</f>
        <v>1</v>
      </c>
      <c r="I44" s="56" t="str">
        <f>'Plan de Acción'!O45</f>
        <v>Oficina Asesora de Planeación</v>
      </c>
      <c r="J44" s="56" t="str">
        <f>'Plan de Acción'!Q45</f>
        <v>Cuatrimestral</v>
      </c>
      <c r="K44" s="55" t="str">
        <f>'Plan de Acción'!T45</f>
        <v>Media</v>
      </c>
    </row>
    <row r="45" spans="1:11" ht="33.950000000000003" customHeight="1" x14ac:dyDescent="0.25">
      <c r="A45" s="52" t="str">
        <f>'Plan de Acción'!A46</f>
        <v>CP-14-01</v>
      </c>
      <c r="B45" s="53" t="str">
        <f>'Plan de Acción'!C46</f>
        <v>5.2.4 Debida diligencia</v>
      </c>
      <c r="C45" s="53" t="str">
        <f>'Plan de Acción'!D46</f>
        <v>Adoptar el procedimiento de debida diligencia para el conocimiento de la contraparte, con los tres niveles de verificación graduados por riesgo.</v>
      </c>
      <c r="D45" s="53" t="str">
        <f>'Plan de Acción'!F46</f>
        <v>Procedimiento adoptado mediante acto administrativo</v>
      </c>
      <c r="E45" s="52" t="str">
        <f>'Plan de Acción'!G46</f>
        <v>Número</v>
      </c>
      <c r="F45" s="58">
        <f>'Plan de Acción'!J46</f>
        <v>0</v>
      </c>
      <c r="G45" s="58">
        <f>'Plan de Acción'!K46</f>
        <v>1</v>
      </c>
      <c r="H45" s="58">
        <f>'Plan de Acción'!M46</f>
        <v>1</v>
      </c>
      <c r="I45" s="53" t="str">
        <f>'Plan de Acción'!O46</f>
        <v>Oficina Jurídica</v>
      </c>
      <c r="J45" s="53" t="str">
        <f>'Plan de Acción'!Q46</f>
        <v>Primer cuatrimestre de 2027 · corte C2</v>
      </c>
      <c r="K45" s="52" t="str">
        <f>'Plan de Acción'!T46</f>
        <v>Muy alta</v>
      </c>
    </row>
    <row r="46" spans="1:11" ht="33.950000000000003" customHeight="1" x14ac:dyDescent="0.25">
      <c r="A46" s="55" t="str">
        <f>'Plan de Acción'!A47</f>
        <v>CP-14-02</v>
      </c>
      <c r="B46" s="56" t="str">
        <f>'Plan de Acción'!C47</f>
        <v>5.2.4 Debida diligencia</v>
      </c>
      <c r="C46" s="56" t="str">
        <f>'Plan de Acción'!D47</f>
        <v>Aplicar debida diligencia documentada en los procesos de contratación directa y de mayor cuantía, y en toda operación financiada con recursos del Sistema General de Regalías.</v>
      </c>
      <c r="D46" s="56" t="str">
        <f>'Plan de Acción'!F47</f>
        <v>Porcentaje de procesos con debida diligencia documentada</v>
      </c>
      <c r="E46" s="55" t="str">
        <f>'Plan de Acción'!G47</f>
        <v>Porcentaje</v>
      </c>
      <c r="F46" s="59">
        <f>'Plan de Acción'!J47</f>
        <v>1</v>
      </c>
      <c r="G46" s="59">
        <f>'Plan de Acción'!K47</f>
        <v>1</v>
      </c>
      <c r="H46" s="59">
        <f>'Plan de Acción'!M47</f>
        <v>1</v>
      </c>
      <c r="I46" s="56" t="str">
        <f>'Plan de Acción'!O47</f>
        <v>Oficina Jurídica</v>
      </c>
      <c r="J46" s="56" t="str">
        <f>'Plan de Acción'!Q47</f>
        <v>Previo a la adjudicación</v>
      </c>
      <c r="K46" s="55" t="str">
        <f>'Plan de Acción'!T47</f>
        <v>Muy alta</v>
      </c>
    </row>
    <row r="47" spans="1:11" ht="33.950000000000003" customHeight="1" x14ac:dyDescent="0.25">
      <c r="A47" s="52" t="str">
        <f>'Plan de Acción'!A48</f>
        <v>CP-14-03</v>
      </c>
      <c r="B47" s="53" t="str">
        <f>'Plan de Acción'!C48</f>
        <v>5.2.4 Debida diligencia</v>
      </c>
      <c r="C47" s="53" t="str">
        <f>'Plan de Acción'!D48</f>
        <v>Verificar la persistencia de las condiciones acreditadas durante la ejecución contractual ante cesiones, modificaciones societarias, subcontrataciones y solicitudes de pago a terceros.</v>
      </c>
      <c r="D47" s="53" t="str">
        <f>'Plan de Acción'!F48</f>
        <v>Porcentaje de novedades contractuales con verificación documentada</v>
      </c>
      <c r="E47" s="52" t="str">
        <f>'Plan de Acción'!G48</f>
        <v>Porcentaje</v>
      </c>
      <c r="F47" s="54">
        <f>'Plan de Acción'!J48</f>
        <v>0</v>
      </c>
      <c r="G47" s="54">
        <f>'Plan de Acción'!K48</f>
        <v>1</v>
      </c>
      <c r="H47" s="54">
        <f>'Plan de Acción'!M48</f>
        <v>1</v>
      </c>
      <c r="I47" s="53" t="str">
        <f>'Plan de Acción'!O48</f>
        <v>Oficina de Contratación</v>
      </c>
      <c r="J47" s="53" t="str">
        <f>'Plan de Acción'!Q48</f>
        <v>Permanente durante la ejecución</v>
      </c>
      <c r="K47" s="52" t="str">
        <f>'Plan de Acción'!T48</f>
        <v>Alta</v>
      </c>
    </row>
    <row r="48" spans="1:11" ht="33.950000000000003" customHeight="1" x14ac:dyDescent="0.25">
      <c r="A48" s="55" t="str">
        <f>'Plan de Acción'!A49</f>
        <v>CP-14-04</v>
      </c>
      <c r="B48" s="56" t="str">
        <f>'Plan de Acción'!C49</f>
        <v>5.2.4 Debida diligencia</v>
      </c>
      <c r="C48" s="56" t="str">
        <f>'Plan de Acción'!D49</f>
        <v>Aplicar debida diligencia en la vinculación de servidores públicos con funciones de ordenación del gasto o supervisión, incluida la declaración de conflictos de interés.</v>
      </c>
      <c r="D48" s="56" t="str">
        <f>'Plan de Acción'!F49</f>
        <v>Porcentaje de vinculaciones con debida diligencia documentada</v>
      </c>
      <c r="E48" s="55" t="str">
        <f>'Plan de Acción'!G49</f>
        <v>Porcentaje</v>
      </c>
      <c r="F48" s="59">
        <f>'Plan de Acción'!J49</f>
        <v>1</v>
      </c>
      <c r="G48" s="59">
        <f>'Plan de Acción'!K49</f>
        <v>1</v>
      </c>
      <c r="H48" s="59">
        <f>'Plan de Acción'!M49</f>
        <v>1</v>
      </c>
      <c r="I48" s="56" t="str">
        <f>'Plan de Acción'!O49</f>
        <v>Oficina de Talento Humano</v>
      </c>
      <c r="J48" s="56" t="str">
        <f>'Plan de Acción'!Q49</f>
        <v>Previo a la posesión o suscripción</v>
      </c>
      <c r="K48" s="55" t="str">
        <f>'Plan de Acción'!T49</f>
        <v>Alta</v>
      </c>
    </row>
    <row r="49" spans="1:11" ht="33.950000000000003" customHeight="1" x14ac:dyDescent="0.25">
      <c r="A49" s="52" t="str">
        <f>'Plan de Acción'!A50</f>
        <v>CP-15-01</v>
      </c>
      <c r="B49" s="53" t="str">
        <f>'Plan de Acción'!C50</f>
        <v>5.2.5 Riesgos en la administración de recursos de regalías</v>
      </c>
      <c r="C49" s="53" t="str">
        <f>'Plan de Acción'!D50</f>
        <v>Formular el capítulo de riesgos del ciclo del Sistema General de Regalías, con identificación por fase, valoración, controles y responsables.</v>
      </c>
      <c r="D49" s="53" t="str">
        <f>'Plan de Acción'!F50</f>
        <v>Capítulo formulado e incorporado al Mapa versión 2</v>
      </c>
      <c r="E49" s="52" t="str">
        <f>'Plan de Acción'!G50</f>
        <v>Número</v>
      </c>
      <c r="F49" s="58">
        <f>'Plan de Acción'!J50</f>
        <v>0</v>
      </c>
      <c r="G49" s="58">
        <f>'Plan de Acción'!K50</f>
        <v>1</v>
      </c>
      <c r="H49" s="58">
        <f>'Plan de Acción'!M50</f>
        <v>1</v>
      </c>
      <c r="I49" s="53" t="str">
        <f>'Plan de Acción'!O50</f>
        <v>Oficina Asesora de Planeación</v>
      </c>
      <c r="J49" s="53" t="str">
        <f>'Plan de Acción'!Q50</f>
        <v>Primer cuatrimestre de 2027 · corte C2</v>
      </c>
      <c r="K49" s="52" t="str">
        <f>'Plan de Acción'!T50</f>
        <v>Muy alta</v>
      </c>
    </row>
    <row r="50" spans="1:11" ht="33.950000000000003" customHeight="1" x14ac:dyDescent="0.25">
      <c r="A50" s="55" t="str">
        <f>'Plan de Acción'!A51</f>
        <v>CP-15-02</v>
      </c>
      <c r="B50" s="56" t="str">
        <f>'Plan de Acción'!C51</f>
        <v>5.2.5 Riesgos en la administración de recursos de regalías</v>
      </c>
      <c r="C50" s="56" t="str">
        <f>'Plan de Acción'!D51</f>
        <v>Someter el presupuesto de los proyectos financiados con regalías a revisión técnica independiente contra precios de referencia antes de su viabilización.</v>
      </c>
      <c r="D50" s="56" t="str">
        <f>'Plan de Acción'!F51</f>
        <v>Porcentaje de proyectos con revisión técnica independiente del presupuesto</v>
      </c>
      <c r="E50" s="55" t="str">
        <f>'Plan de Acción'!G51</f>
        <v>Porcentaje</v>
      </c>
      <c r="F50" s="59">
        <f>'Plan de Acción'!J51</f>
        <v>1</v>
      </c>
      <c r="G50" s="59">
        <f>'Plan de Acción'!K51</f>
        <v>1</v>
      </c>
      <c r="H50" s="59">
        <f>'Plan de Acción'!M51</f>
        <v>1</v>
      </c>
      <c r="I50" s="56" t="str">
        <f>'Plan de Acción'!O51</f>
        <v>Oficina Asesora de Planeación</v>
      </c>
      <c r="J50" s="56" t="str">
        <f>'Plan de Acción'!Q51</f>
        <v>Previo a la viabilización</v>
      </c>
      <c r="K50" s="55" t="str">
        <f>'Plan de Acción'!T51</f>
        <v>Muy alta</v>
      </c>
    </row>
    <row r="51" spans="1:11" ht="33.950000000000003" customHeight="1" x14ac:dyDescent="0.25">
      <c r="A51" s="52" t="str">
        <f>'Plan de Acción'!A52</f>
        <v>CP-15-03</v>
      </c>
      <c r="B51" s="53" t="str">
        <f>'Plan de Acción'!C52</f>
        <v>5.2.5 Riesgos en la administración de recursos de regalías</v>
      </c>
      <c r="C51" s="53" t="str">
        <f>'Plan de Acción'!D52</f>
        <v>Documentar y publicar la matriz de criterios de priorización territorial de los proyectos financiados con regalías.</v>
      </c>
      <c r="D51" s="53" t="str">
        <f>'Plan de Acción'!F52</f>
        <v>Matriz publicada y actualizada</v>
      </c>
      <c r="E51" s="52" t="str">
        <f>'Plan de Acción'!G52</f>
        <v>Número</v>
      </c>
      <c r="F51" s="58">
        <f>'Plan de Acción'!J52</f>
        <v>1</v>
      </c>
      <c r="G51" s="58">
        <f>'Plan de Acción'!K52</f>
        <v>1</v>
      </c>
      <c r="H51" s="58">
        <f>'Plan de Acción'!M52</f>
        <v>2</v>
      </c>
      <c r="I51" s="53" t="str">
        <f>'Plan de Acción'!O52</f>
        <v>Oficina Asesora de Planeación</v>
      </c>
      <c r="J51" s="53" t="str">
        <f>'Plan de Acción'!Q52</f>
        <v>Anual · cortes C1 y de cierre</v>
      </c>
      <c r="K51" s="52" t="str">
        <f>'Plan de Acción'!T52</f>
        <v>Alta</v>
      </c>
    </row>
    <row r="52" spans="1:11" ht="33.950000000000003" customHeight="1" x14ac:dyDescent="0.25">
      <c r="A52" s="55" t="str">
        <f>'Plan de Acción'!A53</f>
        <v>CP-15-04</v>
      </c>
      <c r="B52" s="56" t="str">
        <f>'Plan de Acción'!C53</f>
        <v>5.2.5 Riesgos en la administración de recursos de regalías</v>
      </c>
      <c r="C52" s="56" t="str">
        <f>'Plan de Acción'!D53</f>
        <v>Verificar en terreno el avance físico de los proyectos, con registro fotográfico georreferenciado, previo a la aprobación de actas de avance.</v>
      </c>
      <c r="D52" s="56" t="str">
        <f>'Plan de Acción'!F53</f>
        <v>Porcentaje de actas de avance con verificación en terreno documentada</v>
      </c>
      <c r="E52" s="55" t="str">
        <f>'Plan de Acción'!G53</f>
        <v>Porcentaje</v>
      </c>
      <c r="F52" s="59">
        <f>'Plan de Acción'!J53</f>
        <v>0</v>
      </c>
      <c r="G52" s="59">
        <f>'Plan de Acción'!K53</f>
        <v>1</v>
      </c>
      <c r="H52" s="59">
        <f>'Plan de Acción'!M53</f>
        <v>1</v>
      </c>
      <c r="I52" s="56" t="str">
        <f>'Plan de Acción'!O53</f>
        <v>Secretaría de Infraestructura</v>
      </c>
      <c r="J52" s="56" t="str">
        <f>'Plan de Acción'!Q53</f>
        <v>Permanente</v>
      </c>
      <c r="K52" s="55" t="str">
        <f>'Plan de Acción'!T53</f>
        <v>Muy alta</v>
      </c>
    </row>
    <row r="53" spans="1:11" ht="33.950000000000003" customHeight="1" x14ac:dyDescent="0.25">
      <c r="A53" s="52" t="str">
        <f>'Plan de Acción'!A54</f>
        <v>CP-15-05</v>
      </c>
      <c r="B53" s="53" t="str">
        <f>'Plan de Acción'!C54</f>
        <v>5.2.5 Riesgos en la administración de recursos de regalías</v>
      </c>
      <c r="C53" s="53" t="str">
        <f>'Plan de Acción'!D54</f>
        <v>Publicar en formato reutilizable el estado de avance físico y financiero de cada proyecto financiado con regalías, con enlace desde la sede electrónica.</v>
      </c>
      <c r="D53" s="53" t="str">
        <f>'Plan de Acción'!F54</f>
        <v>Actualizaciones publicadas del estado de proyectos</v>
      </c>
      <c r="E53" s="52" t="str">
        <f>'Plan de Acción'!G54</f>
        <v>Número</v>
      </c>
      <c r="F53" s="58">
        <f>'Plan de Acción'!J54</f>
        <v>1</v>
      </c>
      <c r="G53" s="58">
        <f>'Plan de Acción'!K54</f>
        <v>3</v>
      </c>
      <c r="H53" s="58">
        <f>'Plan de Acción'!M54</f>
        <v>4</v>
      </c>
      <c r="I53" s="53" t="str">
        <f>'Plan de Acción'!O54</f>
        <v>Oficina Asesora de Planeación</v>
      </c>
      <c r="J53" s="53" t="str">
        <f>'Plan de Acción'!Q54</f>
        <v>Cuatrimestral</v>
      </c>
      <c r="K53" s="52" t="str">
        <f>'Plan de Acción'!T54</f>
        <v>Muy alta</v>
      </c>
    </row>
    <row r="54" spans="1:11" ht="33.950000000000003" customHeight="1" x14ac:dyDescent="0.25">
      <c r="A54" s="55" t="str">
        <f>'Plan de Acción'!A55</f>
        <v>CP-21-01</v>
      </c>
      <c r="B54" s="56" t="str">
        <f>'Plan de Acción'!C55</f>
        <v>5.3.1 Redes internas</v>
      </c>
      <c r="C54" s="56" t="str">
        <f>'Plan de Acción'!D55</f>
        <v>Conformar el Equipo Técnico del Programa con los enlaces de cada dependencia y sesionar bimestralmente para el intercambio de riesgos emergentes y señales de alerta.</v>
      </c>
      <c r="D54" s="56" t="str">
        <f>'Plan de Acción'!F55</f>
        <v>Sesiones realizadas con acta</v>
      </c>
      <c r="E54" s="55" t="str">
        <f>'Plan de Acción'!G55</f>
        <v>Número</v>
      </c>
      <c r="F54" s="57">
        <f>'Plan de Acción'!J55</f>
        <v>2</v>
      </c>
      <c r="G54" s="57">
        <f>'Plan de Acción'!K55</f>
        <v>6</v>
      </c>
      <c r="H54" s="57">
        <f>'Plan de Acción'!M55</f>
        <v>8</v>
      </c>
      <c r="I54" s="56" t="str">
        <f>'Plan de Acción'!O55</f>
        <v>Oficina Asesora de Planeación</v>
      </c>
      <c r="J54" s="56" t="str">
        <f>'Plan de Acción'!Q55</f>
        <v>Bimestral</v>
      </c>
      <c r="K54" s="55" t="str">
        <f>'Plan de Acción'!T55</f>
        <v>Media</v>
      </c>
    </row>
    <row r="55" spans="1:11" ht="33.950000000000003" customHeight="1" x14ac:dyDescent="0.25">
      <c r="A55" s="52" t="str">
        <f>'Plan de Acción'!A56</f>
        <v>CP-22-01</v>
      </c>
      <c r="B55" s="53" t="str">
        <f>'Plan de Acción'!C56</f>
        <v>5.3.2 Redes externas</v>
      </c>
      <c r="C55" s="53" t="str">
        <f>'Plan de Acción'!D56</f>
        <v>Elaborar y publicar el Mapa de Redes Externas con las instancias de coordinación interinstitucional, su fundamento, la periodicidad de participación y el enlace responsable.</v>
      </c>
      <c r="D55" s="53" t="str">
        <f>'Plan de Acción'!F56</f>
        <v>Mapa elaborado y publicado</v>
      </c>
      <c r="E55" s="52" t="str">
        <f>'Plan de Acción'!G56</f>
        <v>Número</v>
      </c>
      <c r="F55" s="58">
        <f>'Plan de Acción'!J56</f>
        <v>0</v>
      </c>
      <c r="G55" s="58">
        <f>'Plan de Acción'!K56</f>
        <v>1</v>
      </c>
      <c r="H55" s="58">
        <f>'Plan de Acción'!M56</f>
        <v>1</v>
      </c>
      <c r="I55" s="53" t="str">
        <f>'Plan de Acción'!O56</f>
        <v>Secretaría de Equidad y Poder Popular</v>
      </c>
      <c r="J55" s="53" t="str">
        <f>'Plan de Acción'!Q56</f>
        <v>Segundo cuatrimestre de 2027 · corte C3</v>
      </c>
      <c r="K55" s="52" t="str">
        <f>'Plan de Acción'!T56</f>
        <v>Media</v>
      </c>
    </row>
    <row r="56" spans="1:11" ht="33.950000000000003" customHeight="1" x14ac:dyDescent="0.25">
      <c r="A56" s="55" t="str">
        <f>'Plan de Acción'!A57</f>
        <v>CP-22-02</v>
      </c>
      <c r="B56" s="56" t="str">
        <f>'Plan de Acción'!C57</f>
        <v>5.3.2 Redes externas</v>
      </c>
      <c r="C56" s="56" t="str">
        <f>'Plan de Acción'!D57</f>
        <v>Participar en las sesiones de la Comisión Regional de Moralización y registrar los compromisos derivados.</v>
      </c>
      <c r="D56" s="56" t="str">
        <f>'Plan de Acción'!F57</f>
        <v>Sesiones con participación y registro de compromisos</v>
      </c>
      <c r="E56" s="55" t="str">
        <f>'Plan de Acción'!G57</f>
        <v>Porcentaje</v>
      </c>
      <c r="F56" s="59">
        <f>'Plan de Acción'!J57</f>
        <v>1</v>
      </c>
      <c r="G56" s="59">
        <f>'Plan de Acción'!K57</f>
        <v>1</v>
      </c>
      <c r="H56" s="59">
        <f>'Plan de Acción'!M57</f>
        <v>1</v>
      </c>
      <c r="I56" s="56" t="str">
        <f>'Plan de Acción'!O57</f>
        <v>Oficina Asesora de Planeación</v>
      </c>
      <c r="J56" s="56" t="str">
        <f>'Plan de Acción'!Q57</f>
        <v>Conforme a la convocatoria de la instancia</v>
      </c>
      <c r="K56" s="55" t="str">
        <f>'Plan de Acción'!T57</f>
        <v>Media</v>
      </c>
    </row>
    <row r="57" spans="1:11" ht="33.950000000000003" customHeight="1" x14ac:dyDescent="0.25">
      <c r="A57" s="52" t="str">
        <f>'Plan de Acción'!A58</f>
        <v>CP-22-03</v>
      </c>
      <c r="B57" s="53" t="str">
        <f>'Plan de Acción'!C58</f>
        <v>5.3.2 Redes externas</v>
      </c>
      <c r="C57" s="53" t="str">
        <f>'Plan de Acción'!D58</f>
        <v>Prestar asistencia técnica a los municipios del Departamento para la formulación de su Programa de Transparencia y Ética Pública.</v>
      </c>
      <c r="D57" s="53" t="str">
        <f>'Plan de Acción'!F58</f>
        <v>Municipios con asistencia técnica prestada</v>
      </c>
      <c r="E57" s="52" t="str">
        <f>'Plan de Acción'!G58</f>
        <v>Número</v>
      </c>
      <c r="F57" s="58">
        <f>'Plan de Acción'!J58</f>
        <v>5</v>
      </c>
      <c r="G57" s="58">
        <f>'Plan de Acción'!K58</f>
        <v>15</v>
      </c>
      <c r="H57" s="58">
        <f>'Plan de Acción'!M58</f>
        <v>20</v>
      </c>
      <c r="I57" s="53" t="str">
        <f>'Plan de Acción'!O58</f>
        <v>Oficina Asesora de Planeación</v>
      </c>
      <c r="J57" s="53" t="str">
        <f>'Plan de Acción'!Q58</f>
        <v>Diciembre de cada vigencia · cortes C1 y de cierre</v>
      </c>
      <c r="K57" s="52" t="str">
        <f>'Plan de Acción'!T58</f>
        <v>Media</v>
      </c>
    </row>
    <row r="58" spans="1:11" ht="33.950000000000003" customHeight="1" x14ac:dyDescent="0.25">
      <c r="A58" s="55" t="str">
        <f>'Plan de Acción'!A59</f>
        <v>CP-31-01</v>
      </c>
      <c r="B58" s="56" t="str">
        <f>'Plan de Acción'!C59</f>
        <v>5.4.1 Acceso a la información pública y transparencia</v>
      </c>
      <c r="C58" s="56" t="str">
        <f>'Plan de Acción'!D59</f>
        <v>Elaborar y adoptar la matriz de obligaciones de publicación de la Ley 1712 de 2014, relacionando cada literal con el contenido, la sección de la sede electrónica y el responsable.</v>
      </c>
      <c r="D58" s="56" t="str">
        <f>'Plan de Acción'!F59</f>
        <v>Matriz adoptada y publicada</v>
      </c>
      <c r="E58" s="55" t="str">
        <f>'Plan de Acción'!G59</f>
        <v>Número</v>
      </c>
      <c r="F58" s="57">
        <f>'Plan de Acción'!J59</f>
        <v>0</v>
      </c>
      <c r="G58" s="57">
        <f>'Plan de Acción'!K59</f>
        <v>1</v>
      </c>
      <c r="H58" s="57">
        <f>'Plan de Acción'!M59</f>
        <v>1</v>
      </c>
      <c r="I58" s="56" t="str">
        <f>'Plan de Acción'!O59</f>
        <v>Oficina Asesora de Planeación</v>
      </c>
      <c r="J58" s="56" t="str">
        <f>'Plan de Acción'!Q59</f>
        <v>Primer cuatrimestre de 2027 · corte C2</v>
      </c>
      <c r="K58" s="55" t="str">
        <f>'Plan de Acción'!T59</f>
        <v>Muy alta</v>
      </c>
    </row>
    <row r="59" spans="1:11" ht="33.950000000000003" customHeight="1" x14ac:dyDescent="0.25">
      <c r="A59" s="52" t="str">
        <f>'Plan de Acción'!A60</f>
        <v>CP-31-02</v>
      </c>
      <c r="B59" s="53" t="str">
        <f>'Plan de Acción'!C60</f>
        <v>5.4.1 Acceso a la información pública y transparencia</v>
      </c>
      <c r="C59" s="53" t="str">
        <f>'Plan de Acción'!D60</f>
        <v>Verificar la vigencia y actualizar el Registro de activos de información, el Índice de información clasificada y reservada y el Esquema de publicación, y publicarlos en formato abierto.</v>
      </c>
      <c r="D59" s="53" t="str">
        <f>'Plan de Acción'!F60</f>
        <v>Instrumentos actualizados y publicados en formato abierto</v>
      </c>
      <c r="E59" s="52" t="str">
        <f>'Plan de Acción'!G60</f>
        <v>Número</v>
      </c>
      <c r="F59" s="58">
        <f>'Plan de Acción'!J60</f>
        <v>3</v>
      </c>
      <c r="G59" s="58">
        <f>'Plan de Acción'!K60</f>
        <v>3</v>
      </c>
      <c r="H59" s="58">
        <f>'Plan de Acción'!M60</f>
        <v>3</v>
      </c>
      <c r="I59" s="53" t="str">
        <f>'Plan de Acción'!O60</f>
        <v>Oficina Asesora de Planeación</v>
      </c>
      <c r="J59" s="53" t="str">
        <f>'Plan de Acción'!Q60</f>
        <v>Diciembre de cada vigencia · cortes C1 y de cierre</v>
      </c>
      <c r="K59" s="52" t="str">
        <f>'Plan de Acción'!T60</f>
        <v>Muy alta</v>
      </c>
    </row>
    <row r="60" spans="1:11" ht="33.950000000000003" customHeight="1" x14ac:dyDescent="0.25">
      <c r="A60" s="55" t="str">
        <f>'Plan de Acción'!A61</f>
        <v>CP-31-03</v>
      </c>
      <c r="B60" s="56" t="str">
        <f>'Plan de Acción'!C61</f>
        <v>5.4.1 Acceso a la información pública y transparencia</v>
      </c>
      <c r="C60" s="56" t="str">
        <f>'Plan de Acción'!D61</f>
        <v>Declarar en la sede electrónica el período de rezago aplicable a cada conjunto de información sujeta a publicación periódica.</v>
      </c>
      <c r="D60" s="56" t="str">
        <f>'Plan de Acción'!F61</f>
        <v>Conjuntos de información con período de rezago declarado</v>
      </c>
      <c r="E60" s="55" t="str">
        <f>'Plan de Acción'!G61</f>
        <v>Porcentaje</v>
      </c>
      <c r="F60" s="59">
        <f>'Plan de Acción'!J61</f>
        <v>0</v>
      </c>
      <c r="G60" s="59">
        <f>'Plan de Acción'!K61</f>
        <v>1</v>
      </c>
      <c r="H60" s="59">
        <f>'Plan de Acción'!M61</f>
        <v>1</v>
      </c>
      <c r="I60" s="56" t="str">
        <f>'Plan de Acción'!O61</f>
        <v>Oficina de Tecnologías de la Información</v>
      </c>
      <c r="J60" s="56" t="str">
        <f>'Plan de Acción'!Q61</f>
        <v>Segundo cuatrimestre de 2027 · corte C3</v>
      </c>
      <c r="K60" s="55" t="str">
        <f>'Plan de Acción'!T61</f>
        <v>Alta</v>
      </c>
    </row>
    <row r="61" spans="1:11" ht="33.950000000000003" customHeight="1" x14ac:dyDescent="0.25">
      <c r="A61" s="52" t="str">
        <f>'Plan de Acción'!A62</f>
        <v>CP-31-04</v>
      </c>
      <c r="B61" s="53" t="str">
        <f>'Plan de Acción'!C62</f>
        <v>5.4.1 Acceso a la información pública y transparencia</v>
      </c>
      <c r="C61" s="53" t="str">
        <f>'Plan de Acción'!D62</f>
        <v>Elaborar y aplicar la matriz de responsabilidades de publicación, con dependencia productora, consolidadora y responsable de la carga.</v>
      </c>
      <c r="D61" s="53" t="str">
        <f>'Plan de Acción'!F62</f>
        <v>Matriz adoptada y aplicada</v>
      </c>
      <c r="E61" s="52" t="str">
        <f>'Plan de Acción'!G62</f>
        <v>Número</v>
      </c>
      <c r="F61" s="58">
        <f>'Plan de Acción'!J62</f>
        <v>0</v>
      </c>
      <c r="G61" s="58">
        <f>'Plan de Acción'!K62</f>
        <v>1</v>
      </c>
      <c r="H61" s="58">
        <f>'Plan de Acción'!M62</f>
        <v>1</v>
      </c>
      <c r="I61" s="53" t="str">
        <f>'Plan de Acción'!O62</f>
        <v>Oficina de Tecnologías de la Información</v>
      </c>
      <c r="J61" s="53" t="str">
        <f>'Plan de Acción'!Q62</f>
        <v>Primer cuatrimestre de 2027 · corte C2</v>
      </c>
      <c r="K61" s="52" t="str">
        <f>'Plan de Acción'!T62</f>
        <v>Muy alta</v>
      </c>
    </row>
    <row r="62" spans="1:11" ht="33.950000000000003" customHeight="1" x14ac:dyDescent="0.25">
      <c r="A62" s="55" t="str">
        <f>'Plan de Acción'!A63</f>
        <v>CP-31-05</v>
      </c>
      <c r="B62" s="56" t="str">
        <f>'Plan de Acción'!C63</f>
        <v>5.4.1 Acceso a la información pública y transparencia</v>
      </c>
      <c r="C62" s="56" t="str">
        <f>'Plan de Acción'!D63</f>
        <v>Tramitar las solicitudes de acceso a la información dentro del término legal, con motivación expresa de toda negativa fundada en el Índice de información clasificada y reservada.</v>
      </c>
      <c r="D62" s="56" t="str">
        <f>'Plan de Acción'!F63</f>
        <v>Porcentaje de solicitudes con respuesta de fondo dentro del término</v>
      </c>
      <c r="E62" s="55" t="str">
        <f>'Plan de Acción'!G63</f>
        <v>Porcentaje</v>
      </c>
      <c r="F62" s="59">
        <f>'Plan de Acción'!J63</f>
        <v>1</v>
      </c>
      <c r="G62" s="59">
        <f>'Plan de Acción'!K63</f>
        <v>1</v>
      </c>
      <c r="H62" s="59">
        <f>'Plan de Acción'!M63</f>
        <v>1</v>
      </c>
      <c r="I62" s="56" t="str">
        <f>'Plan de Acción'!O63</f>
        <v>Secretaría General</v>
      </c>
      <c r="J62" s="56" t="str">
        <f>'Plan de Acción'!Q63</f>
        <v>Permanente</v>
      </c>
      <c r="K62" s="55" t="str">
        <f>'Plan de Acción'!T63</f>
        <v>Alta</v>
      </c>
    </row>
    <row r="63" spans="1:11" ht="33.950000000000003" customHeight="1" x14ac:dyDescent="0.25">
      <c r="A63" s="52" t="str">
        <f>'Plan de Acción'!A64</f>
        <v>CP-31-06</v>
      </c>
      <c r="B63" s="53" t="str">
        <f>'Plan de Acción'!C64</f>
        <v>5.4.1 Acceso a la información pública y transparencia</v>
      </c>
      <c r="C63" s="53" t="str">
        <f>'Plan de Acción'!D64</f>
        <v>Publicar en formato abierto y reutilizable los conjuntos de datos de contratación, ejecución presupuestal, proyectos de regalías y beneficiarios de programas sociales en versión anonimizada.</v>
      </c>
      <c r="D63" s="53" t="str">
        <f>'Plan de Acción'!F64</f>
        <v>Conjuntos de datos publicados en el portal nacional</v>
      </c>
      <c r="E63" s="52" t="str">
        <f>'Plan de Acción'!G64</f>
        <v>Número</v>
      </c>
      <c r="F63" s="58">
        <f>'Plan de Acción'!J64</f>
        <v>2</v>
      </c>
      <c r="G63" s="58">
        <f>'Plan de Acción'!K64</f>
        <v>4</v>
      </c>
      <c r="H63" s="58">
        <f>'Plan de Acción'!M64</f>
        <v>6</v>
      </c>
      <c r="I63" s="53" t="str">
        <f>'Plan de Acción'!O64</f>
        <v>Oficina de Tecnologías de la Información</v>
      </c>
      <c r="J63" s="53" t="str">
        <f>'Plan de Acción'!Q64</f>
        <v>Semestral</v>
      </c>
      <c r="K63" s="52" t="str">
        <f>'Plan de Acción'!T64</f>
        <v>Alta</v>
      </c>
    </row>
    <row r="64" spans="1:11" ht="33.950000000000003" customHeight="1" x14ac:dyDescent="0.25">
      <c r="A64" s="55" t="str">
        <f>'Plan de Acción'!A65</f>
        <v>CP-31-07</v>
      </c>
      <c r="B64" s="56" t="str">
        <f>'Plan de Acción'!C65</f>
        <v>5.4.1 Acceso a la información pública y transparencia</v>
      </c>
      <c r="C64" s="56" t="str">
        <f>'Plan de Acción'!D65</f>
        <v>Caracterizar la contratación tramitada fuera de SECOP II y determinar si obedece a causas técnicas o a decisiones susceptibles de corrección.</v>
      </c>
      <c r="D64" s="56" t="str">
        <f>'Plan de Acción'!F65</f>
        <v>Informe elaborado con plan de corrección</v>
      </c>
      <c r="E64" s="55" t="str">
        <f>'Plan de Acción'!G65</f>
        <v>Número</v>
      </c>
      <c r="F64" s="57">
        <f>'Plan de Acción'!J65</f>
        <v>0</v>
      </c>
      <c r="G64" s="57">
        <f>'Plan de Acción'!K65</f>
        <v>1</v>
      </c>
      <c r="H64" s="57">
        <f>'Plan de Acción'!M65</f>
        <v>1</v>
      </c>
      <c r="I64" s="56" t="str">
        <f>'Plan de Acción'!O65</f>
        <v>Oficina de Contratación</v>
      </c>
      <c r="J64" s="56" t="str">
        <f>'Plan de Acción'!Q65</f>
        <v>Primer cuatrimestre de 2027 · corte C2</v>
      </c>
      <c r="K64" s="55" t="str">
        <f>'Plan de Acción'!T65</f>
        <v>Alta</v>
      </c>
    </row>
    <row r="65" spans="1:11" ht="33.950000000000003" customHeight="1" x14ac:dyDescent="0.25">
      <c r="A65" s="52" t="str">
        <f>'Plan de Acción'!A66</f>
        <v>CP-31-08</v>
      </c>
      <c r="B65" s="53" t="str">
        <f>'Plan de Acción'!C66</f>
        <v>5.4.1 Acceso a la información pública y transparencia</v>
      </c>
      <c r="C65" s="53" t="str">
        <f>'Plan de Acción'!D66</f>
        <v>Cerrar la brecha del puntaje de la política de Transparencia en la Medición del Desempeño Institucional respecto de la media de gobernaciones.</v>
      </c>
      <c r="D65" s="53" t="str">
        <f>'Plan de Acción'!F66</f>
        <v>Puntaje de la política de Transparencia en el FURAG</v>
      </c>
      <c r="E65" s="52" t="str">
        <f>'Plan de Acción'!G66</f>
        <v>Puntaje 0-100</v>
      </c>
      <c r="F65" s="58">
        <f>'Plan de Acción'!J66</f>
        <v>85</v>
      </c>
      <c r="G65" s="58">
        <f>'Plan de Acción'!K66</f>
        <v>90</v>
      </c>
      <c r="H65" s="58">
        <f>'Plan de Acción'!M66</f>
        <v>90</v>
      </c>
      <c r="I65" s="53" t="str">
        <f>'Plan de Acción'!O66</f>
        <v>Oficina Asesora de Planeación</v>
      </c>
      <c r="J65" s="53" t="str">
        <f>'Plan de Acción'!Q66</f>
        <v>Conforme al calendario del FURAG</v>
      </c>
      <c r="K65" s="52" t="str">
        <f>'Plan de Acción'!T66</f>
        <v>Muy alta</v>
      </c>
    </row>
    <row r="66" spans="1:11" ht="33.950000000000003" customHeight="1" x14ac:dyDescent="0.25">
      <c r="A66" s="55" t="str">
        <f>'Plan de Acción'!A67</f>
        <v>CP-32-01</v>
      </c>
      <c r="B66" s="56" t="str">
        <f>'Plan de Acción'!C67</f>
        <v>5.4.2 Integridad pública y cultura de la legalidad</v>
      </c>
      <c r="C66" s="56" t="str">
        <f>'Plan de Acción'!D67</f>
        <v>Verificar la vigencia del Código de Integridad, actualizarlo con los valores institucionales complementarios y publicar su acto de adopción.</v>
      </c>
      <c r="D66" s="56" t="str">
        <f>'Plan de Acción'!F67</f>
        <v>Código verificado, actualizado y publicado</v>
      </c>
      <c r="E66" s="55" t="str">
        <f>'Plan de Acción'!G67</f>
        <v>Número</v>
      </c>
      <c r="F66" s="57">
        <f>'Plan de Acción'!J67</f>
        <v>0</v>
      </c>
      <c r="G66" s="57">
        <f>'Plan de Acción'!K67</f>
        <v>1</v>
      </c>
      <c r="H66" s="57">
        <f>'Plan de Acción'!M67</f>
        <v>1</v>
      </c>
      <c r="I66" s="56" t="str">
        <f>'Plan de Acción'!O67</f>
        <v>Oficina de Talento Humano</v>
      </c>
      <c r="J66" s="56" t="str">
        <f>'Plan de Acción'!Q67</f>
        <v>Primer cuatrimestre de 2027 · corte C2</v>
      </c>
      <c r="K66" s="55" t="str">
        <f>'Plan de Acción'!T67</f>
        <v>Alta</v>
      </c>
    </row>
    <row r="67" spans="1:11" ht="33.950000000000003" customHeight="1" x14ac:dyDescent="0.25">
      <c r="A67" s="52" t="str">
        <f>'Plan de Acción'!A68</f>
        <v>CP-32-02</v>
      </c>
      <c r="B67" s="53" t="str">
        <f>'Plan de Acción'!C68</f>
        <v>5.4.2 Integridad pública y cultura de la legalidad</v>
      </c>
      <c r="C67" s="53" t="str">
        <f>'Plan de Acción'!D68</f>
        <v>Conformar y poner en operación la red de gestores de integridad, con al menos un gestor designado por dependencia.</v>
      </c>
      <c r="D67" s="53" t="str">
        <f>'Plan de Acción'!F68</f>
        <v>Dependencias con gestor de integridad designado y activo</v>
      </c>
      <c r="E67" s="52" t="str">
        <f>'Plan de Acción'!G68</f>
        <v>Porcentaje</v>
      </c>
      <c r="F67" s="54">
        <f>'Plan de Acción'!J68</f>
        <v>0.6</v>
      </c>
      <c r="G67" s="54">
        <f>'Plan de Acción'!K68</f>
        <v>1</v>
      </c>
      <c r="H67" s="54">
        <f>'Plan de Acción'!M68</f>
        <v>1</v>
      </c>
      <c r="I67" s="53" t="str">
        <f>'Plan de Acción'!O68</f>
        <v>Oficina de Talento Humano</v>
      </c>
      <c r="J67" s="53" t="str">
        <f>'Plan de Acción'!Q68</f>
        <v>Diciembre de cada vigencia · cortes C1 y de cierre</v>
      </c>
      <c r="K67" s="52" t="str">
        <f>'Plan de Acción'!T68</f>
        <v>Alta</v>
      </c>
    </row>
    <row r="68" spans="1:11" ht="33.950000000000003" customHeight="1" x14ac:dyDescent="0.25">
      <c r="A68" s="55" t="str">
        <f>'Plan de Acción'!A69</f>
        <v>CP-32-03</v>
      </c>
      <c r="B68" s="56" t="str">
        <f>'Plan de Acción'!C69</f>
        <v>5.4.2 Integridad pública y cultura de la legalidad</v>
      </c>
      <c r="C68" s="56" t="str">
        <f>'Plan de Acción'!D69</f>
        <v>Hacer seguimiento al cumplimiento de la Ley 2013 de 2019 en el Aplicativo por la Integridad Pública y reportar el porcentaje de servidores obligados que cumplieron.</v>
      </c>
      <c r="D68" s="56" t="str">
        <f>'Plan de Acción'!F69</f>
        <v>Porcentaje de servidores obligados con publicación de declaración de bienes, rentas y conflictos de interés</v>
      </c>
      <c r="E68" s="55" t="str">
        <f>'Plan de Acción'!G69</f>
        <v>Porcentaje</v>
      </c>
      <c r="F68" s="59">
        <f>'Plan de Acción'!J69</f>
        <v>0.8</v>
      </c>
      <c r="G68" s="59">
        <f>'Plan de Acción'!K69</f>
        <v>1</v>
      </c>
      <c r="H68" s="59">
        <f>'Plan de Acción'!M69</f>
        <v>1</v>
      </c>
      <c r="I68" s="56" t="str">
        <f>'Plan de Acción'!O69</f>
        <v>Oficina de Talento Humano</v>
      </c>
      <c r="J68" s="56" t="str">
        <f>'Plan de Acción'!Q69</f>
        <v>Diciembre de cada vigencia · cortes C1 y de cierre</v>
      </c>
      <c r="K68" s="55" t="str">
        <f>'Plan de Acción'!T69</f>
        <v>Muy alta</v>
      </c>
    </row>
    <row r="69" spans="1:11" ht="33.950000000000003" customHeight="1" x14ac:dyDescent="0.25">
      <c r="A69" s="52" t="str">
        <f>'Plan de Acción'!A70</f>
        <v>CP-32-04</v>
      </c>
      <c r="B69" s="53" t="str">
        <f>'Plan de Acción'!C70</f>
        <v>5.4.2 Integridad pública y cultura de la legalidad</v>
      </c>
      <c r="C69" s="53" t="str">
        <f>'Plan de Acción'!D70</f>
        <v>Registrar y tramitar las declaraciones de conflicto de interés y los impedimentos y recusaciones que se configuren.</v>
      </c>
      <c r="D69" s="53" t="str">
        <f>'Plan de Acción'!F70</f>
        <v>Porcentaje de conflictos declarados con trámite documentado</v>
      </c>
      <c r="E69" s="52" t="str">
        <f>'Plan de Acción'!G70</f>
        <v>Porcentaje</v>
      </c>
      <c r="F69" s="54">
        <f>'Plan de Acción'!J70</f>
        <v>1</v>
      </c>
      <c r="G69" s="54">
        <f>'Plan de Acción'!K70</f>
        <v>1</v>
      </c>
      <c r="H69" s="54">
        <f>'Plan de Acción'!M70</f>
        <v>1</v>
      </c>
      <c r="I69" s="53" t="str">
        <f>'Plan de Acción'!O70</f>
        <v>Oficina de Control Disciplinario Interno</v>
      </c>
      <c r="J69" s="53" t="str">
        <f>'Plan de Acción'!Q70</f>
        <v>Permanente</v>
      </c>
      <c r="K69" s="52" t="str">
        <f>'Plan de Acción'!T70</f>
        <v>Alta</v>
      </c>
    </row>
    <row r="70" spans="1:11" ht="33.950000000000003" customHeight="1" x14ac:dyDescent="0.25">
      <c r="A70" s="55" t="str">
        <f>'Plan de Acción'!A71</f>
        <v>CP-32-05</v>
      </c>
      <c r="B70" s="56" t="str">
        <f>'Plan de Acción'!C71</f>
        <v>5.4.2 Integridad pública y cultura de la legalidad</v>
      </c>
      <c r="C70" s="56" t="str">
        <f>'Plan de Acción'!D71</f>
        <v>Elaborar el informe anual de evaluación del estado de la política de integridad a partir de los informes de riesgos, financieros, de control interno y del consolidado de PQRSD.</v>
      </c>
      <c r="D70" s="56" t="str">
        <f>'Plan de Acción'!F71</f>
        <v>Informes elaborados y presentados al CIGD</v>
      </c>
      <c r="E70" s="55" t="str">
        <f>'Plan de Acción'!G71</f>
        <v>Número</v>
      </c>
      <c r="F70" s="57">
        <f>'Plan de Acción'!J71</f>
        <v>1</v>
      </c>
      <c r="G70" s="57">
        <f>'Plan de Acción'!K71</f>
        <v>1</v>
      </c>
      <c r="H70" s="57">
        <f>'Plan de Acción'!M71</f>
        <v>2</v>
      </c>
      <c r="I70" s="56" t="str">
        <f>'Plan de Acción'!O71</f>
        <v>Oficina de Talento Humano</v>
      </c>
      <c r="J70" s="56" t="str">
        <f>'Plan de Acción'!Q71</f>
        <v>Diciembre de cada vigencia · cortes C1 y de cierre</v>
      </c>
      <c r="K70" s="55" t="str">
        <f>'Plan de Acción'!T71</f>
        <v>Muy alta</v>
      </c>
    </row>
    <row r="71" spans="1:11" ht="33.950000000000003" customHeight="1" x14ac:dyDescent="0.25">
      <c r="A71" s="52" t="str">
        <f>'Plan de Acción'!A72</f>
        <v>CP-33-01</v>
      </c>
      <c r="B71" s="53" t="str">
        <f>'Plan de Acción'!C72</f>
        <v>5.4.3 Diálogo y corresponsabilidad</v>
      </c>
      <c r="C71" s="53" t="str">
        <f>'Plan de Acción'!D72</f>
        <v>Publicar en la sede electrónica el calendario anual de espacios de participación y de rendición de cuentas, con antelación no inferior a diez días hábiles a cada espacio.</v>
      </c>
      <c r="D71" s="53" t="str">
        <f>'Plan de Acción'!F72</f>
        <v>Calendario publicado y actualizado</v>
      </c>
      <c r="E71" s="52" t="str">
        <f>'Plan de Acción'!G72</f>
        <v>Número</v>
      </c>
      <c r="F71" s="58">
        <f>'Plan de Acción'!J72</f>
        <v>1</v>
      </c>
      <c r="G71" s="58">
        <f>'Plan de Acción'!K72</f>
        <v>1</v>
      </c>
      <c r="H71" s="58">
        <f>'Plan de Acción'!M72</f>
        <v>2</v>
      </c>
      <c r="I71" s="53" t="str">
        <f>'Plan de Acción'!O72</f>
        <v>Oficina Asesora de Comunicaciones</v>
      </c>
      <c r="J71" s="53" t="str">
        <f>'Plan de Acción'!Q72</f>
        <v>Enero de cada vigencia · cortes C1 y C2</v>
      </c>
      <c r="K71" s="52" t="str">
        <f>'Plan de Acción'!T72</f>
        <v>Muy alta</v>
      </c>
    </row>
    <row r="72" spans="1:11" ht="33.950000000000003" customHeight="1" x14ac:dyDescent="0.25">
      <c r="A72" s="55" t="str">
        <f>'Plan de Acción'!A73</f>
        <v>CP-33-02</v>
      </c>
      <c r="B72" s="56" t="str">
        <f>'Plan de Acción'!C73</f>
        <v>5.4.3 Diálogo y corresponsabilidad</v>
      </c>
      <c r="C72" s="56" t="str">
        <f>'Plan de Acción'!D73</f>
        <v>Realizar ejercicios de diagnóstico participativo que involucren a la ciudadanía en la identificación de problemas, necesidades, expectativas y requerimientos.</v>
      </c>
      <c r="D72" s="56" t="str">
        <f>'Plan de Acción'!F73</f>
        <v>Ejercicios de diagnóstico participativo realizados</v>
      </c>
      <c r="E72" s="55" t="str">
        <f>'Plan de Acción'!G73</f>
        <v>Número</v>
      </c>
      <c r="F72" s="57">
        <f>'Plan de Acción'!J73</f>
        <v>1</v>
      </c>
      <c r="G72" s="57">
        <f>'Plan de Acción'!K73</f>
        <v>3</v>
      </c>
      <c r="H72" s="57">
        <f>'Plan de Acción'!M73</f>
        <v>4</v>
      </c>
      <c r="I72" s="56" t="str">
        <f>'Plan de Acción'!O73</f>
        <v>Secretaría de Equidad y Poder Popular</v>
      </c>
      <c r="J72" s="56" t="str">
        <f>'Plan de Acción'!Q73</f>
        <v>Diciembre de cada vigencia · cortes C1 y de cierre</v>
      </c>
      <c r="K72" s="55" t="str">
        <f>'Plan de Acción'!T73</f>
        <v>Muy alta</v>
      </c>
    </row>
    <row r="73" spans="1:11" ht="33.950000000000003" customHeight="1" x14ac:dyDescent="0.25">
      <c r="A73" s="52" t="str">
        <f>'Plan de Acción'!A74</f>
        <v>CP-33-03</v>
      </c>
      <c r="B73" s="53" t="str">
        <f>'Plan de Acción'!C74</f>
        <v>5.4.3 Diálogo y corresponsabilidad</v>
      </c>
      <c r="C73" s="53" t="str">
        <f>'Plan de Acción'!D74</f>
        <v>Incorporar una fase de consulta ciudadana en la formulación de las políticas públicas departamentales que se adopten durante la vigencia.</v>
      </c>
      <c r="D73" s="53" t="str">
        <f>'Plan de Acción'!F74</f>
        <v>Porcentaje de políticas públicas formuladas con fase de consulta ciudadana</v>
      </c>
      <c r="E73" s="52" t="str">
        <f>'Plan de Acción'!G74</f>
        <v>Porcentaje</v>
      </c>
      <c r="F73" s="54">
        <f>'Plan de Acción'!J74</f>
        <v>1</v>
      </c>
      <c r="G73" s="54">
        <f>'Plan de Acción'!K74</f>
        <v>1</v>
      </c>
      <c r="H73" s="54">
        <f>'Plan de Acción'!M74</f>
        <v>1</v>
      </c>
      <c r="I73" s="53" t="str">
        <f>'Plan de Acción'!O74</f>
        <v>Secretaría de Equidad y Poder Popular</v>
      </c>
      <c r="J73" s="53" t="str">
        <f>'Plan de Acción'!Q74</f>
        <v>Permanente</v>
      </c>
      <c r="K73" s="52" t="str">
        <f>'Plan de Acción'!T74</f>
        <v>Muy alta</v>
      </c>
    </row>
    <row r="74" spans="1:11" ht="33.950000000000003" customHeight="1" x14ac:dyDescent="0.25">
      <c r="A74" s="55" t="str">
        <f>'Plan de Acción'!A75</f>
        <v>CP-33-04</v>
      </c>
      <c r="B74" s="56" t="str">
        <f>'Plan de Acción'!C75</f>
        <v>5.4.3 Diálogo y corresponsabilidad</v>
      </c>
      <c r="C74" s="56" t="str">
        <f>'Plan de Acción'!D75</f>
        <v>Elaborar y publicar la matriz de aportes ciudadanos y respuestas, con indicación motivada de los aportes acogidos y de los descartados.</v>
      </c>
      <c r="D74" s="56" t="str">
        <f>'Plan de Acción'!F75</f>
        <v>Espacios de participación con matriz de aportes publicada</v>
      </c>
      <c r="E74" s="55" t="str">
        <f>'Plan de Acción'!G75</f>
        <v>Porcentaje</v>
      </c>
      <c r="F74" s="59">
        <f>'Plan de Acción'!J75</f>
        <v>1</v>
      </c>
      <c r="G74" s="59">
        <f>'Plan de Acción'!K75</f>
        <v>1</v>
      </c>
      <c r="H74" s="59">
        <f>'Plan de Acción'!M75</f>
        <v>1</v>
      </c>
      <c r="I74" s="56" t="str">
        <f>'Plan de Acción'!O75</f>
        <v>Oficina Asesora de Comunicaciones</v>
      </c>
      <c r="J74" s="56" t="str">
        <f>'Plan de Acción'!Q75</f>
        <v>Dentro del mes siguiente a cada espacio</v>
      </c>
      <c r="K74" s="55" t="str">
        <f>'Plan de Acción'!T75</f>
        <v>Muy alta</v>
      </c>
    </row>
    <row r="75" spans="1:11" ht="33.950000000000003" customHeight="1" x14ac:dyDescent="0.25">
      <c r="A75" s="52" t="str">
        <f>'Plan de Acción'!A76</f>
        <v>CP-33-05</v>
      </c>
      <c r="B75" s="53" t="str">
        <f>'Plan de Acción'!C76</f>
        <v>5.4.3 Diálogo y corresponsabilidad</v>
      </c>
      <c r="C75" s="53" t="str">
        <f>'Plan de Acción'!D76</f>
        <v>Realizar la audiencia pública anual de rendición de cuentas, con presentación de lo cumplido y de lo incumplido y respuesta a las preguntas formuladas.</v>
      </c>
      <c r="D75" s="53" t="str">
        <f>'Plan de Acción'!F76</f>
        <v>Audiencias públicas realizadas</v>
      </c>
      <c r="E75" s="52" t="str">
        <f>'Plan de Acción'!G76</f>
        <v>Número</v>
      </c>
      <c r="F75" s="58">
        <f>'Plan de Acción'!J76</f>
        <v>1</v>
      </c>
      <c r="G75" s="58">
        <f>'Plan de Acción'!K76</f>
        <v>1</v>
      </c>
      <c r="H75" s="58">
        <f>'Plan de Acción'!M76</f>
        <v>2</v>
      </c>
      <c r="I75" s="53" t="str">
        <f>'Plan de Acción'!O76</f>
        <v>Oficina Asesora de Comunicaciones</v>
      </c>
      <c r="J75" s="53" t="str">
        <f>'Plan de Acción'!Q76</f>
        <v>Diciembre de cada vigencia · cortes C1 y de cierre</v>
      </c>
      <c r="K75" s="52" t="str">
        <f>'Plan de Acción'!T76</f>
        <v>Alta</v>
      </c>
    </row>
    <row r="76" spans="1:11" ht="33.950000000000003" customHeight="1" x14ac:dyDescent="0.25">
      <c r="A76" s="55" t="str">
        <f>'Plan de Acción'!A77</f>
        <v>CP-33-06</v>
      </c>
      <c r="B76" s="56" t="str">
        <f>'Plan de Acción'!C77</f>
        <v>5.4.3 Diálogo y corresponsabilidad</v>
      </c>
      <c r="C76" s="56" t="str">
        <f>'Plan de Acción'!D77</f>
        <v>Realizar estrategias presenciales y virtuales de diálogo a lo largo de la vigencia fiscal, con enfoque territorial en los municipios del Departamento.</v>
      </c>
      <c r="D76" s="56" t="str">
        <f>'Plan de Acción'!F77</f>
        <v>Espacios de diálogo realizados</v>
      </c>
      <c r="E76" s="55" t="str">
        <f>'Plan de Acción'!G77</f>
        <v>Número</v>
      </c>
      <c r="F76" s="57">
        <f>'Plan de Acción'!J77</f>
        <v>1</v>
      </c>
      <c r="G76" s="57">
        <f>'Plan de Acción'!K77</f>
        <v>4</v>
      </c>
      <c r="H76" s="57">
        <f>'Plan de Acción'!M77</f>
        <v>5</v>
      </c>
      <c r="I76" s="56" t="str">
        <f>'Plan de Acción'!O77</f>
        <v>Secretaría de Equidad y Poder Popular</v>
      </c>
      <c r="J76" s="56" t="str">
        <f>'Plan de Acción'!Q77</f>
        <v>Diciembre de cada vigencia · cortes C1 y de cierre</v>
      </c>
      <c r="K76" s="55" t="str">
        <f>'Plan de Acción'!T77</f>
        <v>Muy alta</v>
      </c>
    </row>
    <row r="77" spans="1:11" ht="33.950000000000003" customHeight="1" x14ac:dyDescent="0.25">
      <c r="A77" s="52" t="str">
        <f>'Plan de Acción'!A78</f>
        <v>CP-33-07</v>
      </c>
      <c r="B77" s="53" t="str">
        <f>'Plan de Acción'!C78</f>
        <v>5.4.3 Diálogo y corresponsabilidad</v>
      </c>
      <c r="C77" s="53" t="str">
        <f>'Plan de Acción'!D78</f>
        <v>Atender los requerimientos de las veedurías ciudadanas mediante entrega de información y respuesta dentro del término.</v>
      </c>
      <c r="D77" s="53" t="str">
        <f>'Plan de Acción'!F78</f>
        <v>Porcentaje de requerimientos de veedurías atendidos dentro del término</v>
      </c>
      <c r="E77" s="52" t="str">
        <f>'Plan de Acción'!G78</f>
        <v>Porcentaje</v>
      </c>
      <c r="F77" s="54">
        <f>'Plan de Acción'!J78</f>
        <v>1</v>
      </c>
      <c r="G77" s="54">
        <f>'Plan de Acción'!K78</f>
        <v>1</v>
      </c>
      <c r="H77" s="54">
        <f>'Plan de Acción'!M78</f>
        <v>1</v>
      </c>
      <c r="I77" s="53" t="str">
        <f>'Plan de Acción'!O78</f>
        <v>Secretaría de Equidad y Poder Popular</v>
      </c>
      <c r="J77" s="53" t="str">
        <f>'Plan de Acción'!Q78</f>
        <v>Permanente</v>
      </c>
      <c r="K77" s="52" t="str">
        <f>'Plan de Acción'!T78</f>
        <v>Alta</v>
      </c>
    </row>
    <row r="78" spans="1:11" ht="33.950000000000003" customHeight="1" x14ac:dyDescent="0.25">
      <c r="A78" s="55" t="str">
        <f>'Plan de Acción'!A79</f>
        <v>CP-33-08</v>
      </c>
      <c r="B78" s="56" t="str">
        <f>'Plan de Acción'!C79</f>
        <v>5.4.3 Diálogo y corresponsabilidad</v>
      </c>
      <c r="C78" s="56" t="str">
        <f>'Plan de Acción'!D79</f>
        <v>Cerrar la brecha del puntaje de la política de Participación ciudadana en la Medición del Desempeño Institucional respecto de la media de gobernaciones.</v>
      </c>
      <c r="D78" s="56" t="str">
        <f>'Plan de Acción'!F79</f>
        <v>Puntaje de la política de Participación ciudadana en el FURAG</v>
      </c>
      <c r="E78" s="55" t="str">
        <f>'Plan de Acción'!G79</f>
        <v>Puntaje 0-100</v>
      </c>
      <c r="F78" s="57">
        <f>'Plan de Acción'!J79</f>
        <v>84</v>
      </c>
      <c r="G78" s="57">
        <f>'Plan de Acción'!K79</f>
        <v>90</v>
      </c>
      <c r="H78" s="57">
        <f>'Plan de Acción'!M79</f>
        <v>90</v>
      </c>
      <c r="I78" s="56" t="str">
        <f>'Plan de Acción'!O79</f>
        <v>Oficina Asesora de Planeación</v>
      </c>
      <c r="J78" s="56" t="str">
        <f>'Plan de Acción'!Q79</f>
        <v>Conforme al calendario del FURAG</v>
      </c>
      <c r="K78" s="55" t="str">
        <f>'Plan de Acción'!T79</f>
        <v>Muy alta</v>
      </c>
    </row>
    <row r="79" spans="1:11" ht="33.950000000000003" customHeight="1" x14ac:dyDescent="0.25">
      <c r="A79" s="52" t="str">
        <f>'Plan de Acción'!A80</f>
        <v>CP-40-01</v>
      </c>
      <c r="B79" s="53" t="str">
        <f>'Plan de Acción'!C80</f>
        <v>5.5 Iniciativas adicionales</v>
      </c>
      <c r="C79" s="53" t="str">
        <f>'Plan de Acción'!D80</f>
        <v>Formular y ejecutar la estrategia de racionalización de trámites y registrarla en el Sistema Único de Información de Trámites.</v>
      </c>
      <c r="D79" s="53" t="str">
        <f>'Plan de Acción'!F80</f>
        <v>Trámites racionalizados y registrados en el SUIT</v>
      </c>
      <c r="E79" s="52" t="str">
        <f>'Plan de Acción'!G80</f>
        <v>Número</v>
      </c>
      <c r="F79" s="58">
        <f>'Plan de Acción'!J80</f>
        <v>2</v>
      </c>
      <c r="G79" s="58">
        <f>'Plan de Acción'!K80</f>
        <v>4</v>
      </c>
      <c r="H79" s="58">
        <f>'Plan de Acción'!M80</f>
        <v>6</v>
      </c>
      <c r="I79" s="53" t="str">
        <f>'Plan de Acción'!O80</f>
        <v>Secretaría General</v>
      </c>
      <c r="J79" s="53" t="str">
        <f>'Plan de Acción'!Q80</f>
        <v>Diciembre de cada vigencia · cortes C1 y de cierre</v>
      </c>
      <c r="K79" s="52" t="str">
        <f>'Plan de Acción'!T80</f>
        <v>Alta</v>
      </c>
    </row>
    <row r="80" spans="1:11" ht="33.950000000000003" customHeight="1" x14ac:dyDescent="0.25">
      <c r="A80" s="55" t="str">
        <f>'Plan de Acción'!A81</f>
        <v>CP-40-02</v>
      </c>
      <c r="B80" s="56" t="str">
        <f>'Plan de Acción'!C81</f>
        <v>5.5 Iniciativas adicionales</v>
      </c>
      <c r="C80" s="56" t="str">
        <f>'Plan de Acción'!D81</f>
        <v>Implementar el piloto de fichas ciudadanas de los contratos de mayor impacto social, en lenguaje claro, con ubicación, valor, plazo y estado de avance.</v>
      </c>
      <c r="D80" s="56" t="str">
        <f>'Plan de Acción'!F81</f>
        <v>Fichas ciudadanas publicadas</v>
      </c>
      <c r="E80" s="55" t="str">
        <f>'Plan de Acción'!G81</f>
        <v>Número</v>
      </c>
      <c r="F80" s="57">
        <f>'Plan de Acción'!J81</f>
        <v>0</v>
      </c>
      <c r="G80" s="57">
        <f>'Plan de Acción'!K81</f>
        <v>10</v>
      </c>
      <c r="H80" s="57">
        <f>'Plan de Acción'!M81</f>
        <v>10</v>
      </c>
      <c r="I80" s="56" t="str">
        <f>'Plan de Acción'!O81</f>
        <v>Oficina Asesora de Comunicaciones</v>
      </c>
      <c r="J80" s="56" t="str">
        <f>'Plan de Acción'!Q81</f>
        <v>Diciembre de 2027 · corte de cierre</v>
      </c>
      <c r="K80" s="55" t="str">
        <f>'Plan de Acción'!T81</f>
        <v>Media</v>
      </c>
    </row>
    <row r="81" spans="1:11" ht="33.950000000000003" customHeight="1" x14ac:dyDescent="0.25">
      <c r="A81" s="52" t="str">
        <f>'Plan de Acción'!A82</f>
        <v>CP-40-03</v>
      </c>
      <c r="B81" s="53" t="str">
        <f>'Plan de Acción'!C82</f>
        <v>5.5 Iniciativas adicionales</v>
      </c>
      <c r="C81" s="53" t="str">
        <f>'Plan de Acción'!D82</f>
        <v>Promover la adopción de programas de transparencia y ética empresarial entre proveedores y gremios del Departamento.</v>
      </c>
      <c r="D81" s="53" t="str">
        <f>'Plan de Acción'!F82</f>
        <v>Mesas de trabajo con el sector privado realizadas</v>
      </c>
      <c r="E81" s="52" t="str">
        <f>'Plan de Acción'!G82</f>
        <v>Número</v>
      </c>
      <c r="F81" s="58">
        <f>'Plan de Acción'!J82</f>
        <v>1</v>
      </c>
      <c r="G81" s="58">
        <f>'Plan de Acción'!K82</f>
        <v>2</v>
      </c>
      <c r="H81" s="58">
        <f>'Plan de Acción'!M82</f>
        <v>3</v>
      </c>
      <c r="I81" s="53" t="str">
        <f>'Plan de Acción'!O82</f>
        <v>Oficina Asesora de Planeación</v>
      </c>
      <c r="J81" s="53" t="str">
        <f>'Plan de Acción'!Q82</f>
        <v>Semestral</v>
      </c>
      <c r="K81" s="52" t="str">
        <f>'Plan de Acción'!T82</f>
        <v>Media</v>
      </c>
    </row>
    <row r="82" spans="1:11" ht="33.950000000000003" customHeight="1" x14ac:dyDescent="0.25">
      <c r="A82" s="55" t="str">
        <f>'Plan de Acción'!A83</f>
        <v>CP-40-04</v>
      </c>
      <c r="B82" s="56" t="str">
        <f>'Plan de Acción'!C83</f>
        <v>5.5 Iniciativas adicionales</v>
      </c>
      <c r="C82" s="56" t="str">
        <f>'Plan de Acción'!D83</f>
        <v>Fortalecer la estrategia de servicio a las ciudadanías con enfoque diferencial y presencia en el territorio.</v>
      </c>
      <c r="D82" s="56" t="str">
        <f>'Plan de Acción'!F83</f>
        <v>Jornadas de atención en municipios realizadas</v>
      </c>
      <c r="E82" s="55" t="str">
        <f>'Plan de Acción'!G83</f>
        <v>Número</v>
      </c>
      <c r="F82" s="57">
        <f>'Plan de Acción'!J83</f>
        <v>2</v>
      </c>
      <c r="G82" s="57">
        <f>'Plan de Acción'!K83</f>
        <v>6</v>
      </c>
      <c r="H82" s="57">
        <f>'Plan de Acción'!M83</f>
        <v>8</v>
      </c>
      <c r="I82" s="56" t="str">
        <f>'Plan de Acción'!O83</f>
        <v>Secretaría General</v>
      </c>
      <c r="J82" s="56" t="str">
        <f>'Plan de Acción'!Q83</f>
        <v>Diciembre de cada vigencia · cortes C1 y de cierre</v>
      </c>
      <c r="K82" s="55" t="str">
        <f>'Plan de Acción'!T83</f>
        <v>Media</v>
      </c>
    </row>
    <row r="83" spans="1:11" ht="33.950000000000003" customHeight="1" x14ac:dyDescent="0.25">
      <c r="A83" s="52" t="str">
        <f>'Plan de Acción'!A84</f>
        <v>CP-40-05</v>
      </c>
      <c r="B83" s="53" t="str">
        <f>'Plan de Acción'!C84</f>
        <v>5.5 Iniciativas adicionales</v>
      </c>
      <c r="C83" s="53" t="str">
        <f>'Plan de Acción'!D84</f>
        <v>Suscribir convenio con la Universidad del Magdalena y demás instituciones de educación superior para investigación aplicada sobre riesgos de corrupción en el Departamento.</v>
      </c>
      <c r="D83" s="53" t="str">
        <f>'Plan de Acción'!F84</f>
        <v>Convenios suscritos y en ejecución</v>
      </c>
      <c r="E83" s="52" t="str">
        <f>'Plan de Acción'!G84</f>
        <v>Número</v>
      </c>
      <c r="F83" s="58">
        <f>'Plan de Acción'!J84</f>
        <v>0</v>
      </c>
      <c r="G83" s="58">
        <f>'Plan de Acción'!K84</f>
        <v>1</v>
      </c>
      <c r="H83" s="58">
        <f>'Plan de Acción'!M84</f>
        <v>1</v>
      </c>
      <c r="I83" s="53" t="str">
        <f>'Plan de Acción'!O84</f>
        <v>Oficina Asesora de Planeación</v>
      </c>
      <c r="J83" s="53" t="str">
        <f>'Plan de Acción'!Q84</f>
        <v>Segundo cuatrimestre de 2027 · corte C3</v>
      </c>
      <c r="K83" s="52" t="str">
        <f>'Plan de Acción'!T84</f>
        <v>Media</v>
      </c>
    </row>
    <row r="84" spans="1:11" ht="33.950000000000003" customHeight="1" x14ac:dyDescent="0.25">
      <c r="A84" s="55" t="str">
        <f>'Plan de Acción'!A85</f>
        <v>CP-99-01</v>
      </c>
      <c r="B84" s="56" t="str">
        <f>'Plan de Acción'!C85</f>
        <v>5.6 Recomendaciones de Función Pública</v>
      </c>
      <c r="C84" s="56" t="str">
        <f>'Plan de Acción'!D85</f>
        <v>Elaborar y mantener la matriz de trazabilidad de las 153 recomendaciones de Función Pública asociadas al Programa, con la actividad que absorbe cada una.</v>
      </c>
      <c r="D84" s="56" t="str">
        <f>'Plan de Acción'!F85</f>
        <v>Recomendaciones asociadas trazadas a una actividad del Plan</v>
      </c>
      <c r="E84" s="55" t="str">
        <f>'Plan de Acción'!G85</f>
        <v>Porcentaje</v>
      </c>
      <c r="F84" s="59">
        <f>'Plan de Acción'!J85</f>
        <v>0</v>
      </c>
      <c r="G84" s="59">
        <f>'Plan de Acción'!K85</f>
        <v>1</v>
      </c>
      <c r="H84" s="59">
        <f>'Plan de Acción'!M85</f>
        <v>1</v>
      </c>
      <c r="I84" s="56" t="str">
        <f>'Plan de Acción'!O85</f>
        <v>Oficina Asesora de Planeación</v>
      </c>
      <c r="J84" s="56" t="str">
        <f>'Plan de Acción'!Q85</f>
        <v>Primer cuatrimestre de 2027 · corte C2</v>
      </c>
      <c r="K84" s="55" t="str">
        <f>'Plan de Acción'!T85</f>
        <v>Muy alta</v>
      </c>
    </row>
    <row r="85" spans="1:11" ht="33.950000000000003" customHeight="1" x14ac:dyDescent="0.25">
      <c r="A85" s="52" t="str">
        <f>'Plan de Acción'!A86</f>
        <v>CP-99-02</v>
      </c>
      <c r="B85" s="53" t="str">
        <f>'Plan de Acción'!C86</f>
        <v>5.6 Recomendaciones de Función Pública</v>
      </c>
      <c r="C85" s="53" t="str">
        <f>'Plan de Acción'!D86</f>
        <v>Reportar cuatrimestralmente al CIGD el estado de cierre de las recomendaciones de Función Pública asociadas al Programa.</v>
      </c>
      <c r="D85" s="53" t="str">
        <f>'Plan de Acción'!F86</f>
        <v>Porcentaje de recomendaciones con estado reportado</v>
      </c>
      <c r="E85" s="52" t="str">
        <f>'Plan de Acción'!G86</f>
        <v>Porcentaje</v>
      </c>
      <c r="F85" s="54">
        <f>'Plan de Acción'!J86</f>
        <v>1</v>
      </c>
      <c r="G85" s="54">
        <f>'Plan de Acción'!K86</f>
        <v>1</v>
      </c>
      <c r="H85" s="54">
        <f>'Plan de Acción'!M86</f>
        <v>1</v>
      </c>
      <c r="I85" s="53" t="str">
        <f>'Plan de Acción'!O86</f>
        <v>Oficina Asesora de Planeación</v>
      </c>
      <c r="J85" s="53" t="str">
        <f>'Plan de Acción'!Q86</f>
        <v>Cuatrimestral</v>
      </c>
      <c r="K85" s="52" t="str">
        <f>'Plan de Acción'!T86</f>
        <v>Alta</v>
      </c>
    </row>
    <row r="87" spans="1:11" x14ac:dyDescent="0.25">
      <c r="A87" s="67" t="s">
        <v>921</v>
      </c>
      <c r="B87" s="63"/>
      <c r="C87" s="63"/>
      <c r="D87" s="63"/>
      <c r="E87" s="63"/>
      <c r="F87" s="63"/>
      <c r="G87" s="63"/>
      <c r="H87" s="63"/>
      <c r="I87" s="63"/>
      <c r="J87" s="63"/>
      <c r="K87" s="63"/>
    </row>
    <row r="88" spans="1:11" x14ac:dyDescent="0.25">
      <c r="A88" s="63"/>
      <c r="B88" s="63"/>
      <c r="C88" s="63"/>
      <c r="D88" s="63"/>
      <c r="E88" s="63"/>
      <c r="F88" s="63"/>
      <c r="G88" s="63"/>
      <c r="H88" s="63"/>
      <c r="I88" s="63"/>
      <c r="J88" s="63"/>
      <c r="K88" s="63"/>
    </row>
  </sheetData>
  <sheetProtection formatCells="0" formatColumns="0" formatRows="0" sort="0" autoFilter="0"/>
  <autoFilter ref="A2:K85" xr:uid="{00000000-0009-0000-0000-000005000000}"/>
  <mergeCells count="2">
    <mergeCell ref="A1:K1"/>
    <mergeCell ref="A87:K88"/>
  </mergeCells>
  <pageMargins left="0.3" right="0.3" top="0.4" bottom="0.4" header="0.5" footer="0.5"/>
  <pageSetup fitToHeight="0"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2:E10"/>
  <sheetViews>
    <sheetView showGridLines="0" workbookViewId="0">
      <selection activeCell="H8" sqref="H8"/>
    </sheetView>
  </sheetViews>
  <sheetFormatPr baseColWidth="10" defaultColWidth="9.140625" defaultRowHeight="15" x14ac:dyDescent="0.25"/>
  <cols>
    <col min="1" max="1" width="3" customWidth="1"/>
    <col min="2" max="2" width="14" customWidth="1"/>
    <col min="3" max="3" width="22" customWidth="1"/>
    <col min="4" max="4" width="70" customWidth="1"/>
    <col min="5" max="5" width="26" customWidth="1"/>
  </cols>
  <sheetData>
    <row r="2" spans="2:5" ht="18" x14ac:dyDescent="0.25">
      <c r="B2" s="76" t="s">
        <v>922</v>
      </c>
      <c r="C2" s="76"/>
      <c r="D2" s="76"/>
      <c r="E2" s="76"/>
    </row>
    <row r="4" spans="2:5" ht="33.75" customHeight="1" x14ac:dyDescent="0.25">
      <c r="B4" s="60" t="s">
        <v>34</v>
      </c>
      <c r="C4" s="60" t="s">
        <v>36</v>
      </c>
      <c r="D4" s="60" t="s">
        <v>923</v>
      </c>
      <c r="E4" s="60" t="s">
        <v>920</v>
      </c>
    </row>
    <row r="5" spans="2:5" ht="30" customHeight="1" x14ac:dyDescent="0.25">
      <c r="B5" s="61" t="s">
        <v>924</v>
      </c>
      <c r="C5" s="26" t="s">
        <v>37</v>
      </c>
      <c r="D5" s="27" t="s">
        <v>925</v>
      </c>
      <c r="E5" s="82" t="s">
        <v>157</v>
      </c>
    </row>
    <row r="6" spans="2:5" ht="58.5" customHeight="1" x14ac:dyDescent="0.25">
      <c r="B6" s="61" t="s">
        <v>926</v>
      </c>
      <c r="C6" s="26" t="s">
        <v>37</v>
      </c>
      <c r="D6" s="27" t="s">
        <v>927</v>
      </c>
      <c r="E6" s="82" t="s">
        <v>157</v>
      </c>
    </row>
    <row r="7" spans="2:5" ht="92.1" customHeight="1" x14ac:dyDescent="0.25">
      <c r="B7" s="61" t="s">
        <v>928</v>
      </c>
      <c r="C7" s="26" t="s">
        <v>37</v>
      </c>
      <c r="D7" s="27" t="s">
        <v>929</v>
      </c>
      <c r="E7" s="82" t="s">
        <v>157</v>
      </c>
    </row>
    <row r="9" spans="2:5" x14ac:dyDescent="0.25">
      <c r="B9" s="74" t="s">
        <v>930</v>
      </c>
      <c r="C9" s="63"/>
      <c r="D9" s="63"/>
      <c r="E9" s="63"/>
    </row>
    <row r="10" spans="2:5" x14ac:dyDescent="0.25">
      <c r="B10" s="63"/>
      <c r="C10" s="63"/>
      <c r="D10" s="63"/>
      <c r="E10" s="63"/>
    </row>
  </sheetData>
  <sheetProtection formatCells="0" formatColumns="0" formatRows="0" sort="0" autoFilter="0"/>
  <mergeCells count="2">
    <mergeCell ref="B9:E10"/>
    <mergeCell ref="B2:E2"/>
  </mergeCells>
  <pageMargins left="0.3" right="0.3" top="0.4" bottom="0.4" header="0.5" footer="0.5"/>
  <pageSetup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Ficha técnica</vt:lpstr>
      <vt:lpstr>Plan de Acción</vt:lpstr>
      <vt:lpstr>Tablero</vt:lpstr>
      <vt:lpstr>Trazabilidad FURAG</vt:lpstr>
      <vt:lpstr>Articulación PDD</vt:lpstr>
      <vt:lpstr>Resumen imprimible</vt:lpstr>
      <vt:lpstr>Control de cambios</vt:lpstr>
      <vt:lpstr>'Articulación PDD'!Títulos_a_imprimir</vt:lpstr>
      <vt:lpstr>'Plan de Acción'!Títulos_a_imprimir</vt:lpstr>
      <vt:lpstr>'Resumen imprimible'!Títulos_a_imprimir</vt:lpstr>
      <vt:lpstr>'Trazabilidad FURAG'!Títulos_a_imprimir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Reiner Avendaño Rojas</cp:lastModifiedBy>
  <dcterms:created xsi:type="dcterms:W3CDTF">2026-08-18T14:40:49Z</dcterms:created>
  <dcterms:modified xsi:type="dcterms:W3CDTF">2026-08-18T16:13:55Z</dcterms:modified>
</cp:coreProperties>
</file>